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14400" windowHeight="15630" tabRatio="500" activeTab="3"/>
  </bookViews>
  <sheets>
    <sheet name="3" sheetId="1" r:id="rId1"/>
    <sheet name="4" sheetId="2" r:id="rId2"/>
    <sheet name="5" sheetId="3" r:id="rId3"/>
    <sheet name="6" sheetId="4" r:id="rId4"/>
    <sheet name="000" sheetId="5" r:id="rId5"/>
  </sheets>
  <definedNames>
    <definedName name="Excel_BuiltIn__FilterDatabase" localSheetId="2">'5'!$A$9:$I$156</definedName>
    <definedName name="Excel_BuiltIn_Print_Area" localSheetId="1">'4'!$A$1:$J$145</definedName>
    <definedName name="Excel_BuiltIn_Print_Area" localSheetId="2">'5'!$A$1:$K$157</definedName>
    <definedName name="Excel_BuiltIn_Print_Titles" localSheetId="2">'5'!$7:$7</definedName>
    <definedName name="_xlnm.Print_Titles" localSheetId="2">'5'!$7:$7</definedName>
    <definedName name="_xlnm.Print_Area" localSheetId="1">'4'!$A$1:$J$145</definedName>
    <definedName name="_xlnm.Print_Area" localSheetId="2">'5'!$A$1:$K$157</definedName>
  </definedNames>
  <calcPr calcId="124519" calcMode="autoNoTable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0" i="3"/>
  <c r="K40"/>
  <c r="I44"/>
  <c r="C34" i="1"/>
  <c r="H138" i="2"/>
  <c r="C39" i="1" l="1"/>
  <c r="C28"/>
  <c r="H87" i="2" l="1"/>
  <c r="H79" s="1"/>
  <c r="I5"/>
  <c r="I46" i="3" l="1"/>
  <c r="H98" i="2"/>
  <c r="H34"/>
  <c r="I45" i="3" l="1"/>
  <c r="I40" s="1"/>
  <c r="I42"/>
  <c r="I100"/>
  <c r="I97"/>
  <c r="C44" i="1"/>
  <c r="C43" s="1"/>
  <c r="J118" i="2"/>
  <c r="K127" i="3" s="1"/>
  <c r="I118" i="2"/>
  <c r="J127" i="3" s="1"/>
  <c r="H116" i="2"/>
  <c r="J36"/>
  <c r="K42" i="3" s="1"/>
  <c r="I19"/>
  <c r="L36" i="2"/>
  <c r="O17"/>
  <c r="D28" i="1"/>
  <c r="E28"/>
  <c r="J150" i="3"/>
  <c r="K150"/>
  <c r="J118"/>
  <c r="J116" s="1"/>
  <c r="K118"/>
  <c r="K116" s="1"/>
  <c r="J107"/>
  <c r="K107"/>
  <c r="J106"/>
  <c r="J104" s="1"/>
  <c r="K106"/>
  <c r="K104" s="1"/>
  <c r="J74"/>
  <c r="K74"/>
  <c r="J72"/>
  <c r="K72"/>
  <c r="J47"/>
  <c r="K47"/>
  <c r="J41"/>
  <c r="K41"/>
  <c r="J35"/>
  <c r="K35"/>
  <c r="K20"/>
  <c r="J19"/>
  <c r="K19"/>
  <c r="I22"/>
  <c r="J56"/>
  <c r="J55" s="1"/>
  <c r="J54" s="1"/>
  <c r="J53" s="1"/>
  <c r="J52" s="1"/>
  <c r="K56"/>
  <c r="K55" s="1"/>
  <c r="K54" s="1"/>
  <c r="K53" s="1"/>
  <c r="K52" s="1"/>
  <c r="J21"/>
  <c r="K21"/>
  <c r="I36" i="2"/>
  <c r="J42" i="3" s="1"/>
  <c r="D35" i="1"/>
  <c r="E35"/>
  <c r="C35"/>
  <c r="J157" i="3"/>
  <c r="J156" s="1"/>
  <c r="J155" s="1"/>
  <c r="J154" s="1"/>
  <c r="J153" s="1"/>
  <c r="J152" s="1"/>
  <c r="K157"/>
  <c r="K156" s="1"/>
  <c r="K155" s="1"/>
  <c r="K154" s="1"/>
  <c r="K153" s="1"/>
  <c r="K152" s="1"/>
  <c r="J151"/>
  <c r="K151"/>
  <c r="J76"/>
  <c r="K76"/>
  <c r="J75"/>
  <c r="K75"/>
  <c r="J64"/>
  <c r="K64"/>
  <c r="J33" i="2"/>
  <c r="J116"/>
  <c r="I50"/>
  <c r="I49" s="1"/>
  <c r="I48" s="1"/>
  <c r="I47" s="1"/>
  <c r="J50"/>
  <c r="J49" s="1"/>
  <c r="J48" s="1"/>
  <c r="J47" s="1"/>
  <c r="J17"/>
  <c r="I33"/>
  <c r="J36" i="3" s="1"/>
  <c r="I19" i="2"/>
  <c r="I17" s="1"/>
  <c r="C38" i="1"/>
  <c r="I106" i="3"/>
  <c r="I104" s="1"/>
  <c r="I157"/>
  <c r="I156" s="1"/>
  <c r="I155" s="1"/>
  <c r="I154" s="1"/>
  <c r="I153" s="1"/>
  <c r="I152" s="1"/>
  <c r="I151"/>
  <c r="I150"/>
  <c r="I143"/>
  <c r="I142"/>
  <c r="I129"/>
  <c r="I118"/>
  <c r="I116" s="1"/>
  <c r="I112"/>
  <c r="I111"/>
  <c r="I102"/>
  <c r="I101"/>
  <c r="I76"/>
  <c r="I75"/>
  <c r="I74"/>
  <c r="I72"/>
  <c r="I66"/>
  <c r="I65"/>
  <c r="I63"/>
  <c r="I62" s="1"/>
  <c r="I61" s="1"/>
  <c r="I60" s="1"/>
  <c r="I59" s="1"/>
  <c r="I56"/>
  <c r="I55" s="1"/>
  <c r="I54" s="1"/>
  <c r="I53" s="1"/>
  <c r="I52" s="1"/>
  <c r="I49"/>
  <c r="I48"/>
  <c r="I47"/>
  <c r="I41"/>
  <c r="I39"/>
  <c r="I38"/>
  <c r="I23"/>
  <c r="I20"/>
  <c r="H57" i="2"/>
  <c r="C14" i="1"/>
  <c r="C13" s="1"/>
  <c r="D14"/>
  <c r="D13" s="1"/>
  <c r="E14"/>
  <c r="E13" s="1"/>
  <c r="C19"/>
  <c r="D19"/>
  <c r="E19"/>
  <c r="C25"/>
  <c r="C22" s="1"/>
  <c r="D25"/>
  <c r="D22" s="1"/>
  <c r="E25"/>
  <c r="E22" s="1"/>
  <c r="C40"/>
  <c r="D40"/>
  <c r="E40"/>
  <c r="A13" i="2"/>
  <c r="H14"/>
  <c r="H13" s="1"/>
  <c r="H12" s="1"/>
  <c r="I15"/>
  <c r="J15"/>
  <c r="I16"/>
  <c r="J16"/>
  <c r="H24"/>
  <c r="I24"/>
  <c r="J24"/>
  <c r="A25"/>
  <c r="H25"/>
  <c r="I25"/>
  <c r="J25"/>
  <c r="H26"/>
  <c r="I26"/>
  <c r="J26"/>
  <c r="H27"/>
  <c r="I27"/>
  <c r="J27"/>
  <c r="A43"/>
  <c r="I43"/>
  <c r="J43"/>
  <c r="H44"/>
  <c r="I45"/>
  <c r="J38" i="3" s="1"/>
  <c r="J37" s="1"/>
  <c r="J45" i="2"/>
  <c r="K38" i="3" s="1"/>
  <c r="K37" s="1"/>
  <c r="H50" i="2"/>
  <c r="H49" s="1"/>
  <c r="H48" s="1"/>
  <c r="H47" s="1"/>
  <c r="A57"/>
  <c r="A58"/>
  <c r="H64"/>
  <c r="H63" s="1"/>
  <c r="H62" s="1"/>
  <c r="H61" s="1"/>
  <c r="H60" s="1"/>
  <c r="I64"/>
  <c r="I63" s="1"/>
  <c r="I62" s="1"/>
  <c r="I61" s="1"/>
  <c r="I60" s="1"/>
  <c r="J64"/>
  <c r="J63" s="1"/>
  <c r="J62" s="1"/>
  <c r="J61" s="1"/>
  <c r="J60" s="1"/>
  <c r="H74"/>
  <c r="I74"/>
  <c r="J74"/>
  <c r="H75"/>
  <c r="I75"/>
  <c r="J75"/>
  <c r="H76"/>
  <c r="I76"/>
  <c r="J76"/>
  <c r="H77"/>
  <c r="I77"/>
  <c r="J77"/>
  <c r="H78"/>
  <c r="I78"/>
  <c r="J78"/>
  <c r="H80"/>
  <c r="I80"/>
  <c r="J80"/>
  <c r="H85"/>
  <c r="I85"/>
  <c r="J85"/>
  <c r="H86"/>
  <c r="I86"/>
  <c r="J86"/>
  <c r="A87"/>
  <c r="A89"/>
  <c r="I89"/>
  <c r="I87" s="1"/>
  <c r="J89"/>
  <c r="J87" s="1"/>
  <c r="A90"/>
  <c r="I90"/>
  <c r="J90"/>
  <c r="A91"/>
  <c r="I91"/>
  <c r="J91"/>
  <c r="H95"/>
  <c r="J95"/>
  <c r="I95"/>
  <c r="H108"/>
  <c r="H107" s="1"/>
  <c r="I108"/>
  <c r="I107" s="1"/>
  <c r="J108"/>
  <c r="J107" s="1"/>
  <c r="H111"/>
  <c r="I111"/>
  <c r="J111"/>
  <c r="H112"/>
  <c r="I112"/>
  <c r="J112"/>
  <c r="H114"/>
  <c r="I114"/>
  <c r="J114"/>
  <c r="H115"/>
  <c r="I115"/>
  <c r="J115"/>
  <c r="H119"/>
  <c r="I119"/>
  <c r="J119"/>
  <c r="A121"/>
  <c r="H121"/>
  <c r="I121"/>
  <c r="J121"/>
  <c r="A122"/>
  <c r="H127"/>
  <c r="H126" s="1"/>
  <c r="H125" s="1"/>
  <c r="I127"/>
  <c r="I126" s="1"/>
  <c r="I125" s="1"/>
  <c r="J127"/>
  <c r="J126" s="1"/>
  <c r="J125" s="1"/>
  <c r="H129"/>
  <c r="H128" s="1"/>
  <c r="I129"/>
  <c r="I128" s="1"/>
  <c r="J129"/>
  <c r="J128" s="1"/>
  <c r="H136"/>
  <c r="H135" s="1"/>
  <c r="H134" s="1"/>
  <c r="H133" s="1"/>
  <c r="H132" s="1"/>
  <c r="H131" s="1"/>
  <c r="I136"/>
  <c r="I135" s="1"/>
  <c r="I134" s="1"/>
  <c r="I133" s="1"/>
  <c r="I132" s="1"/>
  <c r="I131" s="1"/>
  <c r="J136"/>
  <c r="J135" s="1"/>
  <c r="J134" s="1"/>
  <c r="J133" s="1"/>
  <c r="J132" s="1"/>
  <c r="J131" s="1"/>
  <c r="H143"/>
  <c r="H142" s="1"/>
  <c r="H141" s="1"/>
  <c r="H140" s="1"/>
  <c r="H139" s="1"/>
  <c r="I16" i="3"/>
  <c r="J16"/>
  <c r="K16"/>
  <c r="A17"/>
  <c r="I17"/>
  <c r="J17"/>
  <c r="K17"/>
  <c r="A20"/>
  <c r="I28"/>
  <c r="J28"/>
  <c r="K28"/>
  <c r="A29"/>
  <c r="I29"/>
  <c r="J29"/>
  <c r="K29"/>
  <c r="I30"/>
  <c r="J30"/>
  <c r="K30"/>
  <c r="I31"/>
  <c r="J31"/>
  <c r="K31"/>
  <c r="A36"/>
  <c r="A39"/>
  <c r="J48"/>
  <c r="I42" i="2" s="1"/>
  <c r="I34" s="1"/>
  <c r="K48" i="3"/>
  <c r="J42" i="2" s="1"/>
  <c r="J34" s="1"/>
  <c r="A49" i="3"/>
  <c r="J49"/>
  <c r="K49"/>
  <c r="I51"/>
  <c r="J51"/>
  <c r="K51"/>
  <c r="I57"/>
  <c r="J57"/>
  <c r="K57"/>
  <c r="I55" i="2"/>
  <c r="I54" s="1"/>
  <c r="I53" s="1"/>
  <c r="I52" s="1"/>
  <c r="J55"/>
  <c r="J54" s="1"/>
  <c r="J53" s="1"/>
  <c r="J52" s="1"/>
  <c r="A64" i="3"/>
  <c r="A65"/>
  <c r="A74"/>
  <c r="I81"/>
  <c r="I80" s="1"/>
  <c r="I79" s="1"/>
  <c r="I78" s="1"/>
  <c r="I77" s="1"/>
  <c r="J81"/>
  <c r="J80" s="1"/>
  <c r="J79" s="1"/>
  <c r="J78" s="1"/>
  <c r="J77" s="1"/>
  <c r="K81"/>
  <c r="K80" s="1"/>
  <c r="K79" s="1"/>
  <c r="K78" s="1"/>
  <c r="K77" s="1"/>
  <c r="I88"/>
  <c r="J88"/>
  <c r="K88"/>
  <c r="I93"/>
  <c r="J93"/>
  <c r="K93"/>
  <c r="I94"/>
  <c r="J94"/>
  <c r="K94"/>
  <c r="A95"/>
  <c r="A96"/>
  <c r="J96"/>
  <c r="J95" s="1"/>
  <c r="J87" s="1"/>
  <c r="K96"/>
  <c r="K95" s="1"/>
  <c r="K87" s="1"/>
  <c r="A98"/>
  <c r="J98"/>
  <c r="K98"/>
  <c r="A99"/>
  <c r="A104"/>
  <c r="A105"/>
  <c r="A106"/>
  <c r="I119"/>
  <c r="J119"/>
  <c r="K119"/>
  <c r="I122"/>
  <c r="J122"/>
  <c r="K122"/>
  <c r="J129"/>
  <c r="K129"/>
  <c r="A130"/>
  <c r="A131"/>
  <c r="I131"/>
  <c r="I130" s="1"/>
  <c r="J131"/>
  <c r="J130" s="1"/>
  <c r="K131"/>
  <c r="K130" s="1"/>
  <c r="I137"/>
  <c r="J137"/>
  <c r="K137"/>
  <c r="I140"/>
  <c r="I139" s="1"/>
  <c r="I138" s="1"/>
  <c r="J140"/>
  <c r="J139" s="1"/>
  <c r="J138" s="1"/>
  <c r="J135" s="1"/>
  <c r="J134" s="1"/>
  <c r="J133" s="1"/>
  <c r="J132" s="1"/>
  <c r="K140"/>
  <c r="K139" s="1"/>
  <c r="K138" s="1"/>
  <c r="A9" i="4"/>
  <c r="A10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D15"/>
  <c r="D14"/>
  <c r="D13" s="1"/>
  <c r="E15"/>
  <c r="E14" s="1"/>
  <c r="E13" s="1"/>
  <c r="F15"/>
  <c r="F14" s="1"/>
  <c r="F13" s="1"/>
  <c r="B6" i="5"/>
  <c r="I17"/>
  <c r="J17"/>
  <c r="K17"/>
  <c r="I23"/>
  <c r="I22" s="1"/>
  <c r="I21" s="1"/>
  <c r="I20" s="1"/>
  <c r="K23"/>
  <c r="K22" s="1"/>
  <c r="K21" s="1"/>
  <c r="K20" s="1"/>
  <c r="J24"/>
  <c r="J25"/>
  <c r="I29"/>
  <c r="I28" s="1"/>
  <c r="I27" s="1"/>
  <c r="J29"/>
  <c r="J28" s="1"/>
  <c r="J27" s="1"/>
  <c r="K29"/>
  <c r="K28" s="1"/>
  <c r="K27" s="1"/>
  <c r="I36"/>
  <c r="K36"/>
  <c r="J37"/>
  <c r="J38"/>
  <c r="I39"/>
  <c r="J40"/>
  <c r="J39" s="1"/>
  <c r="K40"/>
  <c r="K39" s="1"/>
  <c r="K35" s="1"/>
  <c r="K34" s="1"/>
  <c r="I45"/>
  <c r="I50" i="3" s="1"/>
  <c r="J45" i="5"/>
  <c r="J50" i="3" s="1"/>
  <c r="K45" i="5"/>
  <c r="I50"/>
  <c r="I49" s="1"/>
  <c r="I48" s="1"/>
  <c r="I47" s="1"/>
  <c r="J50"/>
  <c r="J49"/>
  <c r="J48" s="1"/>
  <c r="J47" s="1"/>
  <c r="K50"/>
  <c r="K49"/>
  <c r="K48"/>
  <c r="K47" s="1"/>
  <c r="J55"/>
  <c r="J54"/>
  <c r="J53" s="1"/>
  <c r="J52" s="1"/>
  <c r="K55"/>
  <c r="K54"/>
  <c r="K53" s="1"/>
  <c r="K52" s="1"/>
  <c r="I56"/>
  <c r="I55" s="1"/>
  <c r="I54" s="1"/>
  <c r="I53" s="1"/>
  <c r="I52" s="1"/>
  <c r="I57"/>
  <c r="J57"/>
  <c r="K57"/>
  <c r="A59"/>
  <c r="A66" i="3" s="1"/>
  <c r="I64" i="5"/>
  <c r="I63" s="1"/>
  <c r="I62" s="1"/>
  <c r="I61" s="1"/>
  <c r="I60" s="1"/>
  <c r="J64"/>
  <c r="J63" s="1"/>
  <c r="J62" s="1"/>
  <c r="J61" s="1"/>
  <c r="J60" s="1"/>
  <c r="K64"/>
  <c r="K63" s="1"/>
  <c r="K62" s="1"/>
  <c r="K61" s="1"/>
  <c r="K60" s="1"/>
  <c r="I74"/>
  <c r="I73" s="1"/>
  <c r="I72" s="1"/>
  <c r="I71" s="1"/>
  <c r="I70" s="1"/>
  <c r="J74"/>
  <c r="J73"/>
  <c r="J72" s="1"/>
  <c r="J71" s="1"/>
  <c r="J70" s="1"/>
  <c r="K74"/>
  <c r="K73"/>
  <c r="K72" s="1"/>
  <c r="K71" s="1"/>
  <c r="K70" s="1"/>
  <c r="I83"/>
  <c r="I82" s="1"/>
  <c r="I81" s="1"/>
  <c r="J83"/>
  <c r="J82" s="1"/>
  <c r="J81" s="1"/>
  <c r="J80" s="1"/>
  <c r="I79" i="2" s="1"/>
  <c r="I84" i="5"/>
  <c r="J84"/>
  <c r="K84"/>
  <c r="K83" s="1"/>
  <c r="K82" s="1"/>
  <c r="K81" s="1"/>
  <c r="K80" s="1"/>
  <c r="J79" i="2" s="1"/>
  <c r="I89" i="5"/>
  <c r="I91"/>
  <c r="I87" s="1"/>
  <c r="J91"/>
  <c r="J87"/>
  <c r="K91"/>
  <c r="K87" s="1"/>
  <c r="A92"/>
  <c r="A94"/>
  <c r="I93"/>
  <c r="I95"/>
  <c r="J95"/>
  <c r="K95"/>
  <c r="I101"/>
  <c r="I100" s="1"/>
  <c r="I99" s="1"/>
  <c r="I98" s="1"/>
  <c r="J101"/>
  <c r="K101"/>
  <c r="I104"/>
  <c r="J104"/>
  <c r="K104"/>
  <c r="I107"/>
  <c r="J107"/>
  <c r="K107"/>
  <c r="I110"/>
  <c r="J110"/>
  <c r="K110"/>
  <c r="I113"/>
  <c r="J113"/>
  <c r="J128" i="3"/>
  <c r="K113" i="5"/>
  <c r="K128" i="3" s="1"/>
  <c r="I115" i="5"/>
  <c r="J115"/>
  <c r="J100"/>
  <c r="J99" s="1"/>
  <c r="J98" s="1"/>
  <c r="J93" s="1"/>
  <c r="K115"/>
  <c r="I120"/>
  <c r="I119" s="1"/>
  <c r="J120"/>
  <c r="J119"/>
  <c r="K120"/>
  <c r="K119" s="1"/>
  <c r="I123"/>
  <c r="I122" s="1"/>
  <c r="J123"/>
  <c r="J122" s="1"/>
  <c r="J118" s="1"/>
  <c r="J117" s="1"/>
  <c r="K123"/>
  <c r="K122" s="1"/>
  <c r="K118" s="1"/>
  <c r="K117" s="1"/>
  <c r="I130"/>
  <c r="I129" s="1"/>
  <c r="I128" s="1"/>
  <c r="I127" s="1"/>
  <c r="I126" s="1"/>
  <c r="I125" s="1"/>
  <c r="J130"/>
  <c r="J129"/>
  <c r="J128" s="1"/>
  <c r="J127" s="1"/>
  <c r="J126" s="1"/>
  <c r="J125" s="1"/>
  <c r="K130"/>
  <c r="K129" s="1"/>
  <c r="K128" s="1"/>
  <c r="K127" s="1"/>
  <c r="K126" s="1"/>
  <c r="K125" s="1"/>
  <c r="I136"/>
  <c r="I135" s="1"/>
  <c r="I134" s="1"/>
  <c r="I133" s="1"/>
  <c r="I132" s="1"/>
  <c r="J136"/>
  <c r="J135" s="1"/>
  <c r="J134" s="1"/>
  <c r="J133" s="1"/>
  <c r="J132" s="1"/>
  <c r="K136"/>
  <c r="K135"/>
  <c r="K134"/>
  <c r="K133" s="1"/>
  <c r="K132" s="1"/>
  <c r="I143" i="2"/>
  <c r="I142" s="1"/>
  <c r="I141" s="1"/>
  <c r="I140" s="1"/>
  <c r="I139" s="1"/>
  <c r="J62" i="3"/>
  <c r="J61" s="1"/>
  <c r="J60" s="1"/>
  <c r="J59" s="1"/>
  <c r="K15"/>
  <c r="K14" s="1"/>
  <c r="K13" s="1"/>
  <c r="K16" i="5"/>
  <c r="K15"/>
  <c r="K50" i="3"/>
  <c r="K62"/>
  <c r="K61" s="1"/>
  <c r="K60" s="1"/>
  <c r="K59" s="1"/>
  <c r="J143" i="2"/>
  <c r="J142" s="1"/>
  <c r="J141" s="1"/>
  <c r="J140" s="1"/>
  <c r="J139" s="1"/>
  <c r="H55"/>
  <c r="H54" s="1"/>
  <c r="H53" s="1"/>
  <c r="H52" s="1"/>
  <c r="O16"/>
  <c r="P16" s="1"/>
  <c r="O20" i="5" l="1"/>
  <c r="J36"/>
  <c r="J35" s="1"/>
  <c r="J34" s="1"/>
  <c r="J23"/>
  <c r="J22" s="1"/>
  <c r="J21" s="1"/>
  <c r="J20" s="1"/>
  <c r="I35"/>
  <c r="I34" s="1"/>
  <c r="I26" s="1"/>
  <c r="I80"/>
  <c r="K14"/>
  <c r="C12" i="1"/>
  <c r="C11" s="1"/>
  <c r="C10" s="1"/>
  <c r="I95" i="3"/>
  <c r="I87" s="1"/>
  <c r="I36"/>
  <c r="I135"/>
  <c r="I134" s="1"/>
  <c r="I133" s="1"/>
  <c r="I132" s="1"/>
  <c r="I92"/>
  <c r="I91" s="1"/>
  <c r="I90" s="1"/>
  <c r="I89" s="1"/>
  <c r="J113" i="2"/>
  <c r="H110"/>
  <c r="J92" i="3"/>
  <c r="J91" s="1"/>
  <c r="J90" s="1"/>
  <c r="J89" s="1"/>
  <c r="I14" i="2"/>
  <c r="I13" s="1"/>
  <c r="I12" s="1"/>
  <c r="I11" s="1"/>
  <c r="K149" i="3"/>
  <c r="K148" s="1"/>
  <c r="K147" s="1"/>
  <c r="K146" s="1"/>
  <c r="K145" s="1"/>
  <c r="K144" s="1"/>
  <c r="I149"/>
  <c r="I148" s="1"/>
  <c r="I147" s="1"/>
  <c r="I146" s="1"/>
  <c r="I145" s="1"/>
  <c r="I144" s="1"/>
  <c r="I21"/>
  <c r="H106" i="2"/>
  <c r="H105" s="1"/>
  <c r="H104" s="1"/>
  <c r="H94" s="1"/>
  <c r="I124"/>
  <c r="I123" s="1"/>
  <c r="K92" i="3"/>
  <c r="K91" s="1"/>
  <c r="K90" s="1"/>
  <c r="K89" s="1"/>
  <c r="J34"/>
  <c r="H73" i="2"/>
  <c r="H72" s="1"/>
  <c r="H71" s="1"/>
  <c r="H70" s="1"/>
  <c r="H69" s="1"/>
  <c r="J73"/>
  <c r="J72" s="1"/>
  <c r="J71" s="1"/>
  <c r="J70" s="1"/>
  <c r="J69" s="1"/>
  <c r="K27" i="3"/>
  <c r="K26" s="1"/>
  <c r="K25" s="1"/>
  <c r="H113" i="2"/>
  <c r="J149" i="3"/>
  <c r="J148" s="1"/>
  <c r="J147" s="1"/>
  <c r="J146" s="1"/>
  <c r="J145" s="1"/>
  <c r="J144" s="1"/>
  <c r="I73" i="2"/>
  <c r="I72" s="1"/>
  <c r="I71" s="1"/>
  <c r="I70" s="1"/>
  <c r="I69" s="1"/>
  <c r="I31"/>
  <c r="I37" i="3"/>
  <c r="J71"/>
  <c r="J70" s="1"/>
  <c r="J69" s="1"/>
  <c r="J68" s="1"/>
  <c r="J67" s="1"/>
  <c r="I18"/>
  <c r="I116" i="2"/>
  <c r="I64" i="3"/>
  <c r="I71"/>
  <c r="I70" s="1"/>
  <c r="I69" s="1"/>
  <c r="I68" s="1"/>
  <c r="I67" s="1"/>
  <c r="I107"/>
  <c r="K18"/>
  <c r="K12" s="1"/>
  <c r="H23" i="2"/>
  <c r="H22" s="1"/>
  <c r="H21" s="1"/>
  <c r="D12" i="1"/>
  <c r="D11" s="1"/>
  <c r="D10" s="1"/>
  <c r="E25" i="4" s="1"/>
  <c r="E12" i="1"/>
  <c r="E11" s="1"/>
  <c r="E10" s="1"/>
  <c r="F25" i="4" s="1"/>
  <c r="F20" s="1"/>
  <c r="F19" s="1"/>
  <c r="F17" s="1"/>
  <c r="K26" i="5"/>
  <c r="K13"/>
  <c r="K12" s="1"/>
  <c r="K11" s="1"/>
  <c r="F26" i="4" s="1"/>
  <c r="F22" s="1"/>
  <c r="F21" s="1"/>
  <c r="F18" s="1"/>
  <c r="J26" i="5"/>
  <c r="I15" i="3"/>
  <c r="I14" s="1"/>
  <c r="I13" s="1"/>
  <c r="I16" i="5"/>
  <c r="I15" s="1"/>
  <c r="I14" s="1"/>
  <c r="K135" i="3"/>
  <c r="K134" s="1"/>
  <c r="K133" s="1"/>
  <c r="K132" s="1"/>
  <c r="K125" s="1"/>
  <c r="K115" s="1"/>
  <c r="K114" s="1"/>
  <c r="K113" s="1"/>
  <c r="K103" s="1"/>
  <c r="K100" i="5"/>
  <c r="K99" s="1"/>
  <c r="K98" s="1"/>
  <c r="K93" s="1"/>
  <c r="J16"/>
  <c r="J15" s="1"/>
  <c r="J14" s="1"/>
  <c r="J13" s="1"/>
  <c r="J12" s="1"/>
  <c r="J11" s="1"/>
  <c r="E26" i="4" s="1"/>
  <c r="E22" s="1"/>
  <c r="E21" s="1"/>
  <c r="E18" s="1"/>
  <c r="J15" i="3"/>
  <c r="J14" s="1"/>
  <c r="J13" s="1"/>
  <c r="I113" i="2"/>
  <c r="H84"/>
  <c r="H83" s="1"/>
  <c r="H82" s="1"/>
  <c r="H81" s="1"/>
  <c r="K36" i="3"/>
  <c r="K34" s="1"/>
  <c r="J31" i="2"/>
  <c r="H17"/>
  <c r="H11" s="1"/>
  <c r="J110"/>
  <c r="H31"/>
  <c r="H30" s="1"/>
  <c r="H29" s="1"/>
  <c r="H28" s="1"/>
  <c r="H20" s="1"/>
  <c r="I35" i="3"/>
  <c r="I118" i="5"/>
  <c r="I117" s="1"/>
  <c r="I27" i="3"/>
  <c r="I26" s="1"/>
  <c r="I25" s="1"/>
  <c r="J20"/>
  <c r="J18" s="1"/>
  <c r="K71"/>
  <c r="K70" s="1"/>
  <c r="K69" s="1"/>
  <c r="K68" s="1"/>
  <c r="K67" s="1"/>
  <c r="J27"/>
  <c r="J26" s="1"/>
  <c r="J25" s="1"/>
  <c r="I110" i="2"/>
  <c r="J84"/>
  <c r="J83" s="1"/>
  <c r="J82" s="1"/>
  <c r="J81" s="1"/>
  <c r="I84"/>
  <c r="I83" s="1"/>
  <c r="I82" s="1"/>
  <c r="I81" s="1"/>
  <c r="J23"/>
  <c r="J22" s="1"/>
  <c r="J21" s="1"/>
  <c r="I23"/>
  <c r="I22" s="1"/>
  <c r="I21" s="1"/>
  <c r="J14"/>
  <c r="J13" s="1"/>
  <c r="J12" s="1"/>
  <c r="J11" s="1"/>
  <c r="J106"/>
  <c r="J105" s="1"/>
  <c r="J104" s="1"/>
  <c r="J94" s="1"/>
  <c r="J125" i="3"/>
  <c r="J115" s="1"/>
  <c r="J114" s="1"/>
  <c r="J113" s="1"/>
  <c r="J103" s="1"/>
  <c r="I127"/>
  <c r="N19" i="2"/>
  <c r="J124"/>
  <c r="J123" s="1"/>
  <c r="H124"/>
  <c r="H123" s="1"/>
  <c r="J44"/>
  <c r="I106"/>
  <c r="I105" s="1"/>
  <c r="I104" s="1"/>
  <c r="I94" s="1"/>
  <c r="I44"/>
  <c r="I125" i="3" l="1"/>
  <c r="E27" i="4"/>
  <c r="E12" s="1"/>
  <c r="E11" s="1"/>
  <c r="E10" s="1"/>
  <c r="E9" s="1"/>
  <c r="I34" i="3"/>
  <c r="D25" i="4"/>
  <c r="D20" s="1"/>
  <c r="D19" s="1"/>
  <c r="D17" s="1"/>
  <c r="E20"/>
  <c r="E19" s="1"/>
  <c r="E17" s="1"/>
  <c r="E16" s="1"/>
  <c r="E8" s="1"/>
  <c r="H10" i="2"/>
  <c r="H9" s="1"/>
  <c r="L11" s="1"/>
  <c r="K33" i="3"/>
  <c r="K32" s="1"/>
  <c r="K24" s="1"/>
  <c r="K11" s="1"/>
  <c r="K10" s="1"/>
  <c r="K9" s="1"/>
  <c r="I30" i="2"/>
  <c r="I29" s="1"/>
  <c r="I28" s="1"/>
  <c r="I20" s="1"/>
  <c r="I10" s="1"/>
  <c r="I9" s="1"/>
  <c r="I8" s="1"/>
  <c r="J33" i="3"/>
  <c r="J32" s="1"/>
  <c r="J24" s="1"/>
  <c r="I115"/>
  <c r="I114" s="1"/>
  <c r="I113" s="1"/>
  <c r="I103" s="1"/>
  <c r="I12"/>
  <c r="I33"/>
  <c r="I32" s="1"/>
  <c r="I24" s="1"/>
  <c r="J12"/>
  <c r="J30" i="2"/>
  <c r="J29" s="1"/>
  <c r="J28" s="1"/>
  <c r="J20" s="1"/>
  <c r="J10" s="1"/>
  <c r="J9" s="1"/>
  <c r="J8" s="1"/>
  <c r="F16" i="4"/>
  <c r="F27"/>
  <c r="F12" s="1"/>
  <c r="F11" s="1"/>
  <c r="F10" s="1"/>
  <c r="F9" s="1"/>
  <c r="M12" i="3"/>
  <c r="I13" i="5"/>
  <c r="I12" s="1"/>
  <c r="I11" s="1"/>
  <c r="F8" i="4" l="1"/>
  <c r="J11" i="3"/>
  <c r="J10" s="1"/>
  <c r="J9" s="1"/>
  <c r="I11"/>
  <c r="M20" s="1"/>
  <c r="H8" i="2"/>
  <c r="K8" s="1"/>
  <c r="I10" i="3" l="1"/>
  <c r="L12" s="1"/>
  <c r="D26" i="4"/>
  <c r="D27" l="1"/>
  <c r="D12" s="1"/>
  <c r="D11" s="1"/>
  <c r="D10" s="1"/>
  <c r="D9" s="1"/>
  <c r="D22"/>
  <c r="D21" s="1"/>
  <c r="D18" s="1"/>
  <c r="D16" s="1"/>
  <c r="I9" i="3"/>
  <c r="L9" s="1"/>
  <c r="D8" i="4" l="1"/>
</calcChain>
</file>

<file path=xl/sharedStrings.xml><?xml version="1.0" encoding="utf-8"?>
<sst xmlns="http://schemas.openxmlformats.org/spreadsheetml/2006/main" count="2570" uniqueCount="291">
  <si>
    <t>Объем поступлений доходов  по основным источникам бюджета</t>
  </si>
  <si>
    <t>(тыс.рублей)</t>
  </si>
  <si>
    <t>Код бюджетной классификации доходов бюджета</t>
  </si>
  <si>
    <t>Наименование доходов</t>
  </si>
  <si>
    <t>2021 год</t>
  </si>
  <si>
    <t>2022 год</t>
  </si>
  <si>
    <t>000 1 00 00000 00 0000 000</t>
  </si>
  <si>
    <t>Всего доходов</t>
  </si>
  <si>
    <t>Собственные доходы</t>
  </si>
  <si>
    <t>Налоговые и неналоговые доходы</t>
  </si>
  <si>
    <t>182 1 01 00000 00 0000 000</t>
  </si>
  <si>
    <t xml:space="preserve">Налоги на прибыль, доходы </t>
  </si>
  <si>
    <t xml:space="preserve">182 1 01 02000 01 0000 110 </t>
  </si>
  <si>
    <t>Налог на доходы физических лиц, в том числе</t>
  </si>
  <si>
    <t xml:space="preserve">182 1 01 02010 01 0000 110 </t>
  </si>
  <si>
    <r>
      <rPr>
        <sz val="12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</si>
  <si>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182 1 01 02020 01 0000 110 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</si>
  <si>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</si>
  <si>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182 1 01 02030 01 0000 110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</si>
  <si>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</si>
  <si>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182 1 01 02040 01 0000 110 </t>
  </si>
  <si>
    <r>
      <rPr>
        <sz val="12"/>
        <rFont val="Times New Roman"/>
        <family val="1"/>
        <charset val="204"/>
      </rP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</si>
  <si>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000 1 05 00000 00 0000 000</t>
  </si>
  <si>
    <t>Налоги на совокупный доход</t>
  </si>
  <si>
    <t>182 1 05 03000 01 0000 110</t>
  </si>
  <si>
    <t>Единый сельскохозяйственный налог</t>
  </si>
  <si>
    <t>182 1 05 03100 11 0000 110</t>
  </si>
  <si>
    <t xml:space="preserve">182 1 06 00000 00 0000 000 </t>
  </si>
  <si>
    <t>Налоги на имущество - всего, в т.ч.</t>
  </si>
  <si>
    <t>182 1 06 01030 10 0000 110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</si>
  <si>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поселений.</t>
  </si>
  <si>
    <t>Недоимка по налогу на имущество физических лиц, взимаемый по ставкам, применяемым к объектам налогооблажения, расположенным в границах поселений</t>
  </si>
  <si>
    <t>182 1 06 06000 00 0000 110</t>
  </si>
  <si>
    <t>Земельный налог - всего, в том числе</t>
  </si>
  <si>
    <t>182 1 06 06013 10 0000 110</t>
  </si>
  <si>
    <t>Земельный налог, взимаемый по ставке, установленной подпунктом 1 пункта 1 статьи 394 Налогового кодекса Российской Федерации и применяемым к объектам налогооблажения, расположенным в границах поселений.</t>
  </si>
  <si>
    <t xml:space="preserve">182 1 06 06023 10 0000 110 </t>
  </si>
  <si>
    <t>Земельный налог, взимаемый по ставке, установленной подпунктом 2 пункта 1 статьи 394 Налогового кодекса Российской Федерации и применяемым к объектам налогооблажения, расположенным в границах поселений.</t>
  </si>
  <si>
    <t>Доходы от имущества - всего, в т.ч.</t>
  </si>
  <si>
    <t>933 1 11 05035 10 0000 120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</si>
  <si>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</si>
  <si>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неналоговые доходы бюджетов сельских поселений</t>
  </si>
  <si>
    <t>Субсидии</t>
  </si>
  <si>
    <t>Прочие субсидии бюджетам сельских поселений</t>
  </si>
  <si>
    <t xml:space="preserve">   Целевые субвенции</t>
  </si>
  <si>
    <t>Субвенция на реализацию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</si>
  <si>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</si>
  <si>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Приложение 4</t>
  </si>
  <si>
    <t>Наименование</t>
  </si>
  <si>
    <t>Рз</t>
  </si>
  <si>
    <t>ПРз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</si>
  <si>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</si>
  <si>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</si>
  <si>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</si>
  <si>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</si>
  <si>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</si>
  <si>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 муниципальных образований</t>
  </si>
  <si>
    <t>02</t>
  </si>
  <si>
    <t>Обеспечение деятельности  органов местного самоуправления</t>
  </si>
  <si>
    <t>65</t>
  </si>
  <si>
    <t>0</t>
  </si>
  <si>
    <t>1</t>
  </si>
  <si>
    <t>Расходы на выплаты по оплате труда работников органов местного самоуправления</t>
  </si>
  <si>
    <t>44205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</si>
  <si>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</si>
  <si>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</si>
  <si>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Взносы по обязательному социальному страхованию на выплаты денежного содержания и иные выплаты рабртникам государственных (муниципальных) органов</t>
  </si>
  <si>
    <t>129</t>
  </si>
  <si>
    <t>0041150</t>
  </si>
  <si>
    <t>Государственная программа повышения эффективности управления государственными финансами на 2014-2022 годы</t>
  </si>
  <si>
    <t>04</t>
  </si>
  <si>
    <t>2</t>
  </si>
  <si>
    <t>Подпрограмма "Повышение эффективности межбюджетных отношений" Государственной программы повышения эффективности управления государственными финансами на 2014-2018 годы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</si>
  <si>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</si>
  <si>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0076000</t>
  </si>
  <si>
    <t>Софинансирование расходных обязательств по вопросам местного значения, выплачиваемые в зависимости от выполнения поселениям социально-экономических показателей</t>
  </si>
  <si>
    <t>0076010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</si>
  <si>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</si>
  <si>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</si>
  <si>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</si>
  <si>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</si>
  <si>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</si>
  <si>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органов местного самоуправления</t>
  </si>
  <si>
    <t>Расходы на выплаты по оплате труда работников государственных (муниципальных) органов Республики Мордовия</t>
  </si>
  <si>
    <t>0041110</t>
  </si>
  <si>
    <t>Расходы на обеспечение функций органов местного самоуправления</t>
  </si>
  <si>
    <t>0041120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</si>
  <si>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</si>
  <si>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</si>
  <si>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</si>
  <si>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</si>
  <si>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853</t>
  </si>
  <si>
    <t>89</t>
  </si>
  <si>
    <t>0042390</t>
  </si>
  <si>
    <t>0044205</t>
  </si>
  <si>
    <t>Непрограммные расходы главных распорядителей бюджетных средств Республики Мордовия</t>
  </si>
  <si>
    <t>Непрограммные расходы в рамках обеспечения деятельности главных распорядителей бюджетных средств Республики Мордовия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</si>
  <si>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</si>
  <si>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0027010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</si>
  <si>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</si>
  <si>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0077150</t>
  </si>
  <si>
    <t>Резервные фонды</t>
  </si>
  <si>
    <t>11</t>
  </si>
  <si>
    <t xml:space="preserve">Непрограммные расходы главных распорядителей бюджетных средств </t>
  </si>
  <si>
    <t>Резервные фонды местных администраций</t>
  </si>
  <si>
    <t>0041180</t>
  </si>
  <si>
    <t>Резервные средства</t>
  </si>
  <si>
    <t>870</t>
  </si>
  <si>
    <t>13</t>
  </si>
  <si>
    <t>0041210</t>
  </si>
  <si>
    <t>0042150</t>
  </si>
  <si>
    <t>Национальная оборона</t>
  </si>
  <si>
    <t>Мобилизационная и вневойсковая подготовка</t>
  </si>
  <si>
    <t>03</t>
  </si>
  <si>
    <t>Подпрограмма "Повышение эффективности межбюджетных отношений" Государственной программы повышения эффективности управления государственными финансами на 2014-2022 годы</t>
  </si>
  <si>
    <t>Осуществление первичного воинского учета на территориях, где отсутствуют военные комиссариаты</t>
  </si>
  <si>
    <t>0051180</t>
  </si>
  <si>
    <t>НАЦИОНАЛЬНАЯ БЕЗОПАСНОСТЬ И ПРАВООХРАНИТЕЛЬНАЯ ДЕЯТЕЛЬНОСТЬ</t>
  </si>
  <si>
    <t>Органы юстиции</t>
  </si>
  <si>
    <t>Государственная регистрация актов гражданского состояния</t>
  </si>
  <si>
    <t>5119</t>
  </si>
  <si>
    <t>НАЦИОНАЛЬНАЯ ЭКОНОМИКА</t>
  </si>
  <si>
    <t>12</t>
  </si>
  <si>
    <t>0044107</t>
  </si>
  <si>
    <t>245</t>
  </si>
  <si>
    <t>Дорожное хозяйство (дорожные фонды)</t>
  </si>
  <si>
    <t>09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</si>
  <si>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</t>
  </si>
  <si>
    <t>0042010</t>
  </si>
  <si>
    <t>Закупка товаров, работ, услуг в целях капитального ремонта государственного (муниципального) имущества</t>
  </si>
  <si>
    <t>243</t>
  </si>
  <si>
    <t>0044102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</si>
  <si>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</si>
  <si>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Жилищно-коммунальное хозяйство</t>
  </si>
  <si>
    <t>05</t>
  </si>
  <si>
    <t>Коммунальное хозяйство</t>
  </si>
  <si>
    <t>0042020</t>
  </si>
  <si>
    <t>0042360</t>
  </si>
  <si>
    <t>Иные межбюджетные трансферты (электро-газо-теплоснабжение)</t>
  </si>
  <si>
    <t>0044101</t>
  </si>
  <si>
    <t>Благоустройство</t>
  </si>
  <si>
    <t>Уличное освещение</t>
  </si>
  <si>
    <t>0043010</t>
  </si>
  <si>
    <t>Озеленение</t>
  </si>
  <si>
    <t>0043020</t>
  </si>
  <si>
    <t>Организация и содержание мест захоронения</t>
  </si>
  <si>
    <t>0043030</t>
  </si>
  <si>
    <t>Проведение прочих мероприятий по содержанию территории муниципального образования</t>
  </si>
  <si>
    <t>0043040</t>
  </si>
  <si>
    <t>0044106</t>
  </si>
  <si>
    <t>КУЛЬТУРА, КИНЕМАТОГРАФИЯ</t>
  </si>
  <si>
    <t>08</t>
  </si>
  <si>
    <t>Культура</t>
  </si>
  <si>
    <t>Расходы на обеспечение деятельности (оказание услуг) государственных (муниципальных) учреждений Республики Мордовия</t>
  </si>
  <si>
    <t>0061140</t>
  </si>
  <si>
    <t>540</t>
  </si>
  <si>
    <t>Дворцы и дома культуры, другие учреждения культуры и средств массовой информации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</si>
  <si>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</si>
  <si>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22</t>
  </si>
  <si>
    <t>01L5764</t>
  </si>
  <si>
    <t>СОЦИАЛЬНАЯ ПОЛИТИКА</t>
  </si>
  <si>
    <t>10</t>
  </si>
  <si>
    <t>Пенсионное обеспечение</t>
  </si>
  <si>
    <t>Иные меры социальной поддержки граждан, кроме публичных нормативных обязательств</t>
  </si>
  <si>
    <t>0003010</t>
  </si>
  <si>
    <t>Доплаты к пенсиям муниципальных служащих Республики Мордовия</t>
  </si>
  <si>
    <t>Пособия, компенсации и иные социальные выплаты гражданам, кроме публичных нормативных обязательств</t>
  </si>
  <si>
    <t>312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</si>
  <si>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</si>
  <si>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</si>
  <si>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Процентные платежи по муниципальному  долгу </t>
  </si>
  <si>
    <t>0041240</t>
  </si>
  <si>
    <t xml:space="preserve">Обслуживание муниципального долга </t>
  </si>
  <si>
    <t>730</t>
  </si>
  <si>
    <t>Приложение 5</t>
  </si>
  <si>
    <t>Адм</t>
  </si>
  <si>
    <t>Администрация Архангельско-Голицынского сельского поселения Рузаевского  муниципального района</t>
  </si>
  <si>
    <t>Глава муниципального образования</t>
  </si>
  <si>
    <t>004110</t>
  </si>
  <si>
    <t>0077100</t>
  </si>
  <si>
    <t>Обеспечение проведения выборов и референдумов</t>
  </si>
  <si>
    <t>07</t>
  </si>
  <si>
    <t>0041130</t>
  </si>
  <si>
    <t>17</t>
  </si>
  <si>
    <t>3</t>
  </si>
  <si>
    <t>5118</t>
  </si>
  <si>
    <r>
      <rPr>
        <sz val="9"/>
        <rFont val="Arial Cyr"/>
        <charset val="204"/>
      </rPr>
      <t xml:space="preserve">Дворцы и дома культуры, другие учреждения культуры и средств массовой информации   </t>
    </r>
    <r>
      <rPr>
        <b/>
        <sz val="9"/>
        <rFont val="Arial Cyr"/>
        <charset val="204"/>
      </rPr>
      <t>всего:</t>
    </r>
  </si>
  <si>
    <t>Приложение № 6</t>
  </si>
  <si>
    <t xml:space="preserve">                                                                               
</t>
  </si>
  <si>
    <t>№</t>
  </si>
  <si>
    <t>Наименование показателя</t>
  </si>
  <si>
    <t>Код источника финансирования по КИВФ,КИВнФ</t>
  </si>
  <si>
    <t>Источники финансирования дефицита бюджетов - всего</t>
  </si>
  <si>
    <t>000 90  00  00  00  00  0000  000</t>
  </si>
  <si>
    <t>ИСТОЧНИКИ ВНУТРЕННЕГО ФИНАНСИРОВАНИЯ ДЕФИЦИТОВ  БЮДЖЕТОВ</t>
  </si>
  <si>
    <t>000 01  00  00  00  00  0000  000</t>
  </si>
  <si>
    <t>Кредиты кредитных организаций в валюте  Российской Федерации</t>
  </si>
  <si>
    <t>000 01  02  00  00  00  0000  000</t>
  </si>
  <si>
    <t>Погашение кредитов, предоставленных кредитными  организациями в валюте Российской Федерации</t>
  </si>
  <si>
    <t>000 01  02  00  00  00  0000  800</t>
  </si>
  <si>
    <t>Погашение бюджетами поселений кредитов от  кредитных организаций в валюте Российской  Федерации</t>
  </si>
  <si>
    <t>000 01  02  00  00  10  0000  810</t>
  </si>
  <si>
    <t>Бюджетные кредиты от других бюджетов бюджетной  системы Российской Федерации</t>
  </si>
  <si>
    <t>000 01  03  00  00  00  0000  000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</si>
  <si>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</si>
  <si>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000 01  03  00  00  00  0000  800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</si>
  <si>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</si>
  <si>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000 01  03  00  00  10  0000  810</t>
  </si>
  <si>
    <t>Изменение остатков средств на счетах по учету  средств бюджета</t>
  </si>
  <si>
    <t>000 01  05  00  00  00  0000  000</t>
  </si>
  <si>
    <t>Увеличение остатков средств бюджетов</t>
  </si>
  <si>
    <t>000 01  05  00  00  00  0000  500</t>
  </si>
  <si>
    <t>Уменьшение остатков средств бюджетов</t>
  </si>
  <si>
    <t>000 01  05  00  00  00  0000  600</t>
  </si>
  <si>
    <t>Увеличение прочих остатков денежных средств  бюджетов</t>
  </si>
  <si>
    <t>000 01  05  02  01  00  0000  510</t>
  </si>
  <si>
    <t>Увеличение прочих остатков денежных средств  бюджетов поселений</t>
  </si>
  <si>
    <t>000 01  05  02  01  10  0000  510</t>
  </si>
  <si>
    <t>Уменьшение прочих остатков денежных средств  бюджетов</t>
  </si>
  <si>
    <t>000 01  05  02  01  00  0000  610</t>
  </si>
  <si>
    <t>Уменьшение прочих остатков денежных средств  бюджетов поселений</t>
  </si>
  <si>
    <t>000 01  05  02  01  10  0000  610</t>
  </si>
  <si>
    <t>Итого внутренних оборотов</t>
  </si>
  <si>
    <t>000 57  00  00  00  00  0000  000</t>
  </si>
  <si>
    <t>уменьшение внутренних заимствований (КОСГУ 810)</t>
  </si>
  <si>
    <t>000 57  00  00  00  00  0000  810</t>
  </si>
  <si>
    <t>Доходы</t>
  </si>
  <si>
    <t>Расходы</t>
  </si>
  <si>
    <t>Профицит/Дефицит</t>
  </si>
  <si>
    <t xml:space="preserve">Остатки </t>
  </si>
  <si>
    <t>Погашение бюджетного кредита районному бюджету</t>
  </si>
  <si>
    <t>к проекту решения Совета депутатов Архангельско-</t>
  </si>
  <si>
    <t>Голицынского сельского поселения</t>
  </si>
  <si>
    <t>Рузаевского муниципального района</t>
  </si>
  <si>
    <t>Республики Мордовия</t>
  </si>
  <si>
    <t xml:space="preserve">ВЕДОМСТВЕННАЯ СТРУКТУРА РАСХОДОВ РАЙОННОГО БЮДЖЕТА АРХАНГЕЛЬСКО-ГОЛИЦЫНСКОГО СЕЛЬСКОГО ПОСЕЛЕНИЯ РУЗАЕВСКОГО МУНИЦИПАЛЬНОГО РАЙОНА РЕСПУБЛИКИ МОРДОВИЯ НА 2020 ГОД И ПЛАНОВЫЙ ПЕРИОД 2021, 2022 ГОДОВ          </t>
  </si>
  <si>
    <t>2020 год   Сумма (тыс.руб.)</t>
  </si>
  <si>
    <t>933</t>
  </si>
  <si>
    <t>Глава местной администрации (исполнительно-распорядительного органа муниципального образования)</t>
  </si>
  <si>
    <t>0040110</t>
  </si>
  <si>
    <t>Уплата иных платежей</t>
  </si>
  <si>
    <t>0080190</t>
  </si>
  <si>
    <t>Другие общегосударственные вопросы</t>
  </si>
  <si>
    <t>Другие вопросы в области национальной экономики</t>
  </si>
  <si>
    <t>0042370</t>
  </si>
  <si>
    <t>910</t>
  </si>
  <si>
    <t>0706010</t>
  </si>
  <si>
    <t>Иные межбюджетные трансферты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</si>
  <si>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231</t>
  </si>
  <si>
    <t>Приложение №3</t>
  </si>
  <si>
    <t>Дотации</t>
  </si>
  <si>
    <t>Дотация на поддержку мер по обеспечению сбалансированности бюджетов муниципальных образований</t>
  </si>
  <si>
    <t>Дотации бюджетам сельских поселений на выравнивание  бюджетной обеспеченности</t>
  </si>
  <si>
    <t>Шишкеевского сельского поселения на 2021 год и плановый период 2022 и 2023 годов</t>
  </si>
  <si>
    <t>РАСПРЕДЕЛЕНИЕ РАСХОДОВ РАЙОННОГО БЮДЖЕТА  ШИШКЕЕВСКОГО СЕЛЬСКОГО ПОСЕЛЕНИЯ РУЗАЕВСКОГО МУНИЦИПАЛЬНОГО РАЙОНА РЕСПУБЛИКИ МОРДОВИЯ НА 2021 ГОДИ НА ПЛАНОВЫЙ ПЕРИОД 2022, 2023 ГОДОВ ПО РАЗДЕЛАМ, ПОДРАЗДЕЛАМ, ЦЕЛЕВЫМ СТАТЬЯМ И ВИДАМ РАСХОДОВ ФУНКЦИОНАЛЬНОЙ КЛАССИФИКАЦИИ РАСХОДОВ БЮДЖЕТОВ РОССИЙСКОЙ ФЕДЕРАЦИИ</t>
  </si>
  <si>
    <t xml:space="preserve">ВЕДОМСТВЕННАЯ СТРУКТУРА РАСХОДОВ РАЙОННОГО БЮДЖЕТА ШИШКЕЕВСКОГО СЕЛЬСКОГО ПОСЕЛЕНИЯ РУЗАЕВСКОГО МУНИЦИПАЛЬНОГО РАЙОНА РЕСПУБЛИКИ МОРДОВИЯ НА 2021 ГОД И ПЛАНОВЫЙ ПЕРИОД 2022, 2023 ГОДОВ       </t>
  </si>
  <si>
    <t xml:space="preserve">Источники внутреннего финансирования
дефицита бюджета Шишкеевского сельского поселения
НА 2021 ГОД И ПЛАНОВЫЙ ПЕРИОД 2022, 2023 ГОДОВ  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</si>
  <si>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</si>
  <si>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Администрация  Шишкеевского сельского поселения Рузаевского муниципального района</t>
  </si>
  <si>
    <t>Администрация Шишкеевского сельского поселения Рузаевского  муниципального района</t>
  </si>
  <si>
    <t>2021 год       Сумма (тыс.руб.)</t>
  </si>
  <si>
    <t>2022 год             Сумма (тыс.руб.)</t>
  </si>
  <si>
    <t>2023 год            Сумма (тыс.руб.)</t>
  </si>
  <si>
    <t xml:space="preserve">                                                                          к  решению "О бюджете Шишкеевского сельского поселения Рузаевского муниципального района Республики Мордовия наи 2021 и плановый период 2022 и 2023 годов"</t>
  </si>
  <si>
    <t xml:space="preserve">                                                                          к решению "О бюджете Шишкеевского сельского поселения Рузаевского муниципального района Республики Мордовия наи 2021 и плановый период 2022 и 2023 годов"</t>
  </si>
  <si>
    <t xml:space="preserve">                                                                          к решению "О бюджете Шишкеевского сельского поселения Рузаевского муниципального района Республики Мордовия наи 2021 и плановый период 2022 и 2022 годов"</t>
  </si>
  <si>
    <t>2023 год</t>
  </si>
  <si>
    <t>935 1 11 00000 00 0000 000</t>
  </si>
  <si>
    <t>935 1 11 05035 10 0000 120</t>
  </si>
  <si>
    <t>935 1 11 05025 10 0000 120</t>
  </si>
  <si>
    <t>935 1 17 05050 10 0000 180</t>
  </si>
  <si>
    <t xml:space="preserve">935 2 02 15002 10 0000 150 </t>
  </si>
  <si>
    <t>Иные межбюджетные транферты</t>
  </si>
  <si>
    <t>935 2 02 40000 00 0000 150</t>
  </si>
  <si>
    <t>Межбюджетные трансферты, передаваемые бюджетам сельских поселений из бюджетов муниципальных районов на осуществление части  полномочий по решению вопросов местного значения в соответствии с заключенными соглашениями</t>
  </si>
  <si>
    <t>935 2 02 400141 00 000 150</t>
  </si>
  <si>
    <t>935 2 02 15001 10 0000 150</t>
  </si>
  <si>
    <t>935 2 02 20000 00 0000 150</t>
  </si>
  <si>
    <t>935 2 02 29999 10 0000 150</t>
  </si>
  <si>
    <t>935 2 02 02000 00 0000 150</t>
  </si>
  <si>
    <t>935 2 02 03015 10 0000 150</t>
  </si>
  <si>
    <t>935 2 02 35118 10 0000 150</t>
  </si>
  <si>
    <t>Утверждено бюджеты городских и сельских поселений на 2021</t>
  </si>
  <si>
    <t>Утверждено бюджеты городских и сельских поселений на 2022</t>
  </si>
  <si>
    <t>Утверждено бюджеты городских и сельских поселений на 2023</t>
  </si>
  <si>
    <t>247</t>
  </si>
  <si>
    <t>уплата госпошлины</t>
  </si>
  <si>
    <t>831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</si>
  <si>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</si>
  <si>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955 1 14 06025 10 0000 430</t>
  </si>
  <si>
    <t>от 29.10.2021г. №21/119</t>
  </si>
</sst>
</file>

<file path=xl/styles.xml><?xml version="1.0" encoding="utf-8"?>
<styleSheet xmlns="http://schemas.openxmlformats.org/spreadsheetml/2006/main">
  <numFmts count="5">
    <numFmt numFmtId="164" formatCode="_-* #,##0_р_._-;\-* #,##0_р_._-;_-* \-_р_._-;_-@_-"/>
    <numFmt numFmtId="165" formatCode="_-* #,##0.00_р_._-;\-* #,##0.00_р_._-;_-* \-??_р_._-;_-@_-"/>
    <numFmt numFmtId="166" formatCode="0.0"/>
    <numFmt numFmtId="167" formatCode="#,##0.0"/>
    <numFmt numFmtId="168" formatCode="#,##0.00000"/>
  </numFmts>
  <fonts count="37"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2"/>
      <name val="Helvetica Narrow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b/>
      <sz val="10"/>
      <name val="Helvetica Narrow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  <font>
      <b/>
      <sz val="10"/>
      <color indexed="52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i/>
      <sz val="10"/>
      <color rgb="FF00000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2"/>
        <bgColor indexed="5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51"/>
        <bgColor indexed="13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34" fillId="0" borderId="0" applyFill="0" applyBorder="0" applyAlignment="0" applyProtection="0"/>
    <xf numFmtId="165" fontId="34" fillId="0" borderId="0" applyFill="0" applyBorder="0" applyAlignment="0" applyProtection="0"/>
    <xf numFmtId="165" fontId="34" fillId="0" borderId="0" applyFill="0" applyBorder="0" applyAlignment="0" applyProtection="0"/>
  </cellStyleXfs>
  <cellXfs count="2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6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3" fillId="0" borderId="0" xfId="0" applyFont="1"/>
    <xf numFmtId="0" fontId="3" fillId="0" borderId="2" xfId="0" applyFont="1" applyBorder="1" applyAlignment="1">
      <alignment wrapText="1"/>
    </xf>
    <xf numFmtId="166" fontId="3" fillId="0" borderId="2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wrapText="1"/>
    </xf>
    <xf numFmtId="166" fontId="3" fillId="0" borderId="1" xfId="0" applyNumberFormat="1" applyFont="1" applyBorder="1"/>
    <xf numFmtId="49" fontId="2" fillId="0" borderId="1" xfId="0" applyNumberFormat="1" applyFont="1" applyFill="1" applyBorder="1" applyAlignment="1">
      <alignment horizontal="left"/>
    </xf>
    <xf numFmtId="166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Fill="1" applyBorder="1"/>
    <xf numFmtId="166" fontId="2" fillId="2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4" fillId="0" borderId="1" xfId="0" applyFont="1" applyBorder="1" applyAlignment="1">
      <alignment wrapText="1"/>
    </xf>
    <xf numFmtId="166" fontId="3" fillId="2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/>
    <xf numFmtId="0" fontId="0" fillId="0" borderId="4" xfId="0" applyBorder="1"/>
    <xf numFmtId="2" fontId="1" fillId="0" borderId="0" xfId="0" applyNumberFormat="1" applyFont="1" applyProtection="1">
      <protection locked="0"/>
    </xf>
    <xf numFmtId="2" fontId="1" fillId="0" borderId="0" xfId="0" applyNumberFormat="1" applyFont="1" applyFill="1" applyProtection="1">
      <protection locked="0"/>
    </xf>
    <xf numFmtId="2" fontId="1" fillId="0" borderId="0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2" fontId="6" fillId="0" borderId="0" xfId="0" applyNumberFormat="1" applyFont="1" applyProtection="1">
      <protection locked="0"/>
    </xf>
    <xf numFmtId="2" fontId="6" fillId="0" borderId="0" xfId="0" applyNumberFormat="1" applyFont="1" applyFill="1" applyProtection="1">
      <protection locked="0"/>
    </xf>
    <xf numFmtId="167" fontId="2" fillId="0" borderId="0" xfId="0" applyNumberFormat="1" applyFont="1" applyFill="1" applyBorder="1" applyAlignment="1" applyProtection="1">
      <alignment horizontal="right"/>
      <protection locked="0"/>
    </xf>
    <xf numFmtId="2" fontId="2" fillId="0" borderId="0" xfId="0" applyNumberFormat="1" applyFont="1" applyAlignment="1" applyProtection="1">
      <protection locked="0"/>
    </xf>
    <xf numFmtId="2" fontId="6" fillId="0" borderId="0" xfId="0" applyNumberFormat="1" applyFont="1" applyFill="1" applyBorder="1" applyProtection="1">
      <protection locked="0"/>
    </xf>
    <xf numFmtId="2" fontId="2" fillId="0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Fill="1" applyProtection="1">
      <protection locked="0"/>
    </xf>
    <xf numFmtId="2" fontId="1" fillId="0" borderId="0" xfId="0" applyNumberFormat="1" applyFont="1" applyFill="1" applyAlignment="1" applyProtection="1">
      <alignment horizontal="center"/>
      <protection locked="0"/>
    </xf>
    <xf numFmtId="2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8" fillId="2" borderId="6" xfId="0" applyNumberFormat="1" applyFont="1" applyFill="1" applyBorder="1" applyAlignment="1" applyProtection="1">
      <alignment horizontal="center" vertical="center"/>
      <protection locked="0"/>
    </xf>
    <xf numFmtId="2" fontId="8" fillId="2" borderId="7" xfId="0" applyNumberFormat="1" applyFont="1" applyFill="1" applyBorder="1" applyAlignment="1" applyProtection="1">
      <alignment horizontal="center" vertical="center" wrapText="1" shrinkToFit="1"/>
      <protection locked="0"/>
    </xf>
    <xf numFmtId="2" fontId="9" fillId="2" borderId="0" xfId="0" applyNumberFormat="1" applyFont="1" applyFill="1" applyBorder="1" applyAlignment="1" applyProtection="1">
      <alignment horizontal="center" vertical="center"/>
      <protection locked="0"/>
    </xf>
    <xf numFmtId="2" fontId="10" fillId="2" borderId="1" xfId="0" applyNumberFormat="1" applyFont="1" applyFill="1" applyBorder="1" applyAlignment="1" applyProtection="1">
      <alignment horizontal="left" vertical="center" wrapText="1"/>
      <protection locked="0"/>
    </xf>
    <xf numFmtId="2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" xfId="0" applyNumberFormat="1" applyFont="1" applyFill="1" applyBorder="1" applyAlignment="1" applyProtection="1">
      <alignment horizontal="center" vertical="center"/>
      <protection locked="0"/>
    </xf>
    <xf numFmtId="167" fontId="11" fillId="2" borderId="1" xfId="0" applyNumberFormat="1" applyFont="1" applyFill="1" applyBorder="1" applyAlignment="1" applyProtection="1">
      <alignment horizontal="center" vertical="center"/>
    </xf>
    <xf numFmtId="2" fontId="6" fillId="2" borderId="0" xfId="0" applyNumberFormat="1" applyFont="1" applyFill="1" applyBorder="1" applyProtection="1">
      <protection locked="0"/>
    </xf>
    <xf numFmtId="2" fontId="1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1" xfId="0" applyNumberFormat="1" applyFont="1" applyFill="1" applyBorder="1" applyAlignment="1" applyProtection="1">
      <alignment horizontal="center" vertical="center"/>
      <protection locked="0"/>
    </xf>
    <xf numFmtId="167" fontId="15" fillId="2" borderId="1" xfId="0" applyNumberFormat="1" applyFont="1" applyFill="1" applyBorder="1" applyAlignment="1" applyProtection="1">
      <alignment horizontal="center" vertical="center"/>
    </xf>
    <xf numFmtId="2" fontId="13" fillId="2" borderId="0" xfId="0" applyNumberFormat="1" applyFont="1" applyFill="1" applyBorder="1" applyProtection="1">
      <protection locked="0"/>
    </xf>
    <xf numFmtId="2" fontId="16" fillId="3" borderId="1" xfId="0" applyNumberFormat="1" applyFont="1" applyFill="1" applyBorder="1" applyAlignment="1" applyProtection="1">
      <alignment wrapText="1"/>
      <protection locked="0"/>
    </xf>
    <xf numFmtId="49" fontId="15" fillId="3" borderId="1" xfId="0" applyNumberFormat="1" applyFont="1" applyFill="1" applyBorder="1" applyAlignment="1" applyProtection="1">
      <alignment horizontal="center" wrapText="1"/>
      <protection locked="0"/>
    </xf>
    <xf numFmtId="49" fontId="15" fillId="3" borderId="1" xfId="0" applyNumberFormat="1" applyFont="1" applyFill="1" applyBorder="1" applyAlignment="1" applyProtection="1">
      <alignment wrapText="1"/>
      <protection locked="0"/>
    </xf>
    <xf numFmtId="167" fontId="15" fillId="3" borderId="1" xfId="3" applyNumberFormat="1" applyFont="1" applyFill="1" applyBorder="1" applyAlignment="1" applyProtection="1">
      <alignment horizontal="right" wrapText="1"/>
    </xf>
    <xf numFmtId="2" fontId="13" fillId="0" borderId="0" xfId="0" applyNumberFormat="1" applyFont="1" applyFill="1" applyBorder="1" applyProtection="1">
      <protection locked="0"/>
    </xf>
    <xf numFmtId="2" fontId="17" fillId="4" borderId="1" xfId="0" applyNumberFormat="1" applyFont="1" applyFill="1" applyBorder="1" applyAlignment="1" applyProtection="1">
      <alignment vertical="top" wrapText="1"/>
      <protection locked="0"/>
    </xf>
    <xf numFmtId="49" fontId="18" fillId="4" borderId="1" xfId="0" applyNumberFormat="1" applyFont="1" applyFill="1" applyBorder="1" applyAlignment="1" applyProtection="1">
      <alignment horizontal="center" wrapText="1"/>
      <protection locked="0"/>
    </xf>
    <xf numFmtId="167" fontId="15" fillId="4" borderId="1" xfId="0" applyNumberFormat="1" applyFont="1" applyFill="1" applyBorder="1" applyAlignment="1" applyProtection="1">
      <alignment horizontal="right"/>
    </xf>
    <xf numFmtId="2" fontId="12" fillId="0" borderId="0" xfId="0" applyNumberFormat="1" applyFont="1" applyFill="1" applyBorder="1" applyProtection="1">
      <protection locked="0"/>
    </xf>
    <xf numFmtId="2" fontId="17" fillId="5" borderId="1" xfId="0" applyNumberFormat="1" applyFont="1" applyFill="1" applyBorder="1" applyAlignment="1" applyProtection="1">
      <alignment vertical="top" wrapText="1"/>
      <protection locked="0"/>
    </xf>
    <xf numFmtId="49" fontId="18" fillId="5" borderId="1" xfId="0" applyNumberFormat="1" applyFont="1" applyFill="1" applyBorder="1" applyAlignment="1" applyProtection="1">
      <alignment horizontal="center" wrapText="1"/>
      <protection locked="0"/>
    </xf>
    <xf numFmtId="167" fontId="15" fillId="5" borderId="1" xfId="0" applyNumberFormat="1" applyFont="1" applyFill="1" applyBorder="1" applyAlignment="1" applyProtection="1">
      <alignment horizontal="right"/>
    </xf>
    <xf numFmtId="2" fontId="16" fillId="6" borderId="1" xfId="0" applyNumberFormat="1" applyFont="1" applyFill="1" applyBorder="1" applyAlignment="1" applyProtection="1">
      <alignment vertical="top" wrapText="1"/>
      <protection locked="0"/>
    </xf>
    <xf numFmtId="49" fontId="15" fillId="6" borderId="1" xfId="0" applyNumberFormat="1" applyFont="1" applyFill="1" applyBorder="1" applyAlignment="1" applyProtection="1">
      <alignment horizontal="center" wrapText="1"/>
      <protection locked="0"/>
    </xf>
    <xf numFmtId="167" fontId="15" fillId="6" borderId="1" xfId="0" applyNumberFormat="1" applyFont="1" applyFill="1" applyBorder="1" applyAlignment="1" applyProtection="1">
      <alignment horizontal="right"/>
    </xf>
    <xf numFmtId="2" fontId="17" fillId="7" borderId="1" xfId="0" applyNumberFormat="1" applyFont="1" applyFill="1" applyBorder="1" applyAlignment="1" applyProtection="1">
      <alignment vertical="top" wrapText="1"/>
      <protection locked="0"/>
    </xf>
    <xf numFmtId="49" fontId="18" fillId="7" borderId="1" xfId="0" applyNumberFormat="1" applyFont="1" applyFill="1" applyBorder="1" applyAlignment="1" applyProtection="1">
      <alignment horizontal="center" wrapText="1"/>
      <protection locked="0"/>
    </xf>
    <xf numFmtId="167" fontId="15" fillId="7" borderId="1" xfId="0" applyNumberFormat="1" applyFont="1" applyFill="1" applyBorder="1" applyAlignment="1" applyProtection="1">
      <alignment horizontal="right"/>
    </xf>
    <xf numFmtId="2" fontId="19" fillId="2" borderId="1" xfId="0" applyNumberFormat="1" applyFont="1" applyFill="1" applyBorder="1" applyAlignment="1" applyProtection="1">
      <alignment wrapText="1"/>
      <protection locked="0"/>
    </xf>
    <xf numFmtId="49" fontId="18" fillId="2" borderId="1" xfId="0" applyNumberFormat="1" applyFont="1" applyFill="1" applyBorder="1" applyAlignment="1" applyProtection="1">
      <alignment horizontal="center" wrapText="1"/>
      <protection locked="0"/>
    </xf>
    <xf numFmtId="167" fontId="18" fillId="0" borderId="1" xfId="0" applyNumberFormat="1" applyFont="1" applyFill="1" applyBorder="1" applyAlignment="1" applyProtection="1">
      <alignment horizontal="right"/>
      <protection locked="0"/>
    </xf>
    <xf numFmtId="2" fontId="20" fillId="2" borderId="1" xfId="0" applyNumberFormat="1" applyFont="1" applyFill="1" applyBorder="1" applyAlignment="1" applyProtection="1">
      <alignment vertical="top" wrapText="1"/>
      <protection locked="0"/>
    </xf>
    <xf numFmtId="2" fontId="19" fillId="7" borderId="1" xfId="0" applyNumberFormat="1" applyFont="1" applyFill="1" applyBorder="1" applyAlignment="1" applyProtection="1">
      <alignment vertical="top" wrapText="1"/>
      <protection locked="0"/>
    </xf>
    <xf numFmtId="168" fontId="21" fillId="2" borderId="0" xfId="0" applyNumberFormat="1" applyFont="1" applyFill="1" applyBorder="1" applyAlignment="1" applyProtection="1">
      <alignment horizontal="right"/>
    </xf>
    <xf numFmtId="168" fontId="22" fillId="0" borderId="0" xfId="0" applyNumberFormat="1" applyFont="1" applyFill="1" applyBorder="1" applyAlignment="1" applyProtection="1">
      <alignment horizontal="right"/>
      <protection locked="0"/>
    </xf>
    <xf numFmtId="167" fontId="22" fillId="2" borderId="1" xfId="0" applyNumberFormat="1" applyFont="1" applyFill="1" applyBorder="1" applyAlignment="1" applyProtection="1">
      <alignment horizontal="right"/>
    </xf>
    <xf numFmtId="2" fontId="16" fillId="7" borderId="1" xfId="0" applyNumberFormat="1" applyFont="1" applyFill="1" applyBorder="1" applyAlignment="1" applyProtection="1">
      <alignment vertical="top" wrapText="1"/>
      <protection locked="0"/>
    </xf>
    <xf numFmtId="49" fontId="15" fillId="7" borderId="1" xfId="0" applyNumberFormat="1" applyFont="1" applyFill="1" applyBorder="1" applyAlignment="1" applyProtection="1">
      <alignment horizontal="center" wrapText="1"/>
      <protection locked="0"/>
    </xf>
    <xf numFmtId="167" fontId="15" fillId="7" borderId="1" xfId="0" applyNumberFormat="1" applyFont="1" applyFill="1" applyBorder="1" applyAlignment="1" applyProtection="1">
      <alignment horizontal="right"/>
      <protection locked="0"/>
    </xf>
    <xf numFmtId="167" fontId="18" fillId="7" borderId="1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wrapText="1"/>
      <protection locked="0"/>
    </xf>
    <xf numFmtId="2" fontId="23" fillId="2" borderId="1" xfId="0" applyNumberFormat="1" applyFont="1" applyFill="1" applyBorder="1" applyAlignment="1" applyProtection="1">
      <alignment wrapText="1"/>
      <protection locked="0"/>
    </xf>
    <xf numFmtId="2" fontId="17" fillId="8" borderId="1" xfId="0" applyNumberFormat="1" applyFont="1" applyFill="1" applyBorder="1" applyAlignment="1" applyProtection="1">
      <alignment vertical="top" wrapText="1"/>
      <protection locked="0"/>
    </xf>
    <xf numFmtId="49" fontId="18" fillId="8" borderId="1" xfId="0" applyNumberFormat="1" applyFont="1" applyFill="1" applyBorder="1" applyAlignment="1" applyProtection="1">
      <alignment horizontal="center" wrapText="1"/>
      <protection locked="0"/>
    </xf>
    <xf numFmtId="167" fontId="18" fillId="8" borderId="1" xfId="0" applyNumberFormat="1" applyFont="1" applyFill="1" applyBorder="1" applyAlignment="1" applyProtection="1">
      <alignment horizontal="right"/>
      <protection locked="0"/>
    </xf>
    <xf numFmtId="167" fontId="18" fillId="4" borderId="1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wrapText="1" shrinkToFit="1"/>
      <protection locked="0"/>
    </xf>
    <xf numFmtId="2" fontId="24" fillId="4" borderId="1" xfId="0" applyNumberFormat="1" applyFont="1" applyFill="1" applyBorder="1" applyAlignment="1" applyProtection="1">
      <alignment wrapText="1"/>
      <protection locked="0"/>
    </xf>
    <xf numFmtId="49" fontId="15" fillId="4" borderId="1" xfId="0" applyNumberFormat="1" applyFont="1" applyFill="1" applyBorder="1" applyAlignment="1" applyProtection="1">
      <alignment horizontal="center" wrapText="1"/>
      <protection locked="0"/>
    </xf>
    <xf numFmtId="49" fontId="15" fillId="4" borderId="1" xfId="0" applyNumberFormat="1" applyFont="1" applyFill="1" applyBorder="1" applyAlignment="1" applyProtection="1">
      <alignment wrapText="1"/>
      <protection locked="0"/>
    </xf>
    <xf numFmtId="167" fontId="15" fillId="4" borderId="1" xfId="3" applyNumberFormat="1" applyFont="1" applyFill="1" applyBorder="1" applyAlignment="1" applyProtection="1">
      <alignment horizontal="right" wrapText="1"/>
    </xf>
    <xf numFmtId="2" fontId="13" fillId="4" borderId="0" xfId="0" applyNumberFormat="1" applyFont="1" applyFill="1" applyBorder="1" applyProtection="1">
      <protection locked="0"/>
    </xf>
    <xf numFmtId="49" fontId="15" fillId="0" borderId="1" xfId="0" applyNumberFormat="1" applyFont="1" applyFill="1" applyBorder="1" applyAlignment="1" applyProtection="1">
      <alignment horizontal="center" wrapText="1"/>
      <protection locked="0"/>
    </xf>
    <xf numFmtId="49" fontId="15" fillId="0" borderId="1" xfId="0" applyNumberFormat="1" applyFont="1" applyFill="1" applyBorder="1" applyAlignment="1" applyProtection="1">
      <alignment wrapText="1"/>
      <protection locked="0"/>
    </xf>
    <xf numFmtId="167" fontId="15" fillId="0" borderId="1" xfId="3" applyNumberFormat="1" applyFont="1" applyFill="1" applyBorder="1" applyAlignment="1" applyProtection="1">
      <alignment horizontal="right" wrapText="1"/>
    </xf>
    <xf numFmtId="2" fontId="25" fillId="4" borderId="1" xfId="0" applyNumberFormat="1" applyFont="1" applyFill="1" applyBorder="1" applyAlignment="1" applyProtection="1">
      <alignment wrapText="1"/>
      <protection locked="0"/>
    </xf>
    <xf numFmtId="49" fontId="25" fillId="4" borderId="1" xfId="0" applyNumberFormat="1" applyFont="1" applyFill="1" applyBorder="1" applyAlignment="1" applyProtection="1">
      <alignment horizontal="center" wrapText="1"/>
      <protection locked="0"/>
    </xf>
    <xf numFmtId="49" fontId="25" fillId="4" borderId="1" xfId="0" applyNumberFormat="1" applyFont="1" applyFill="1" applyBorder="1" applyAlignment="1" applyProtection="1">
      <alignment wrapText="1"/>
      <protection locked="0"/>
    </xf>
    <xf numFmtId="2" fontId="26" fillId="5" borderId="1" xfId="0" applyNumberFormat="1" applyFont="1" applyFill="1" applyBorder="1" applyAlignment="1" applyProtection="1">
      <alignment wrapText="1"/>
      <protection locked="0"/>
    </xf>
    <xf numFmtId="49" fontId="25" fillId="5" borderId="1" xfId="0" applyNumberFormat="1" applyFont="1" applyFill="1" applyBorder="1" applyAlignment="1" applyProtection="1">
      <alignment horizontal="center" wrapText="1"/>
      <protection locked="0"/>
    </xf>
    <xf numFmtId="49" fontId="25" fillId="5" borderId="1" xfId="0" applyNumberFormat="1" applyFont="1" applyFill="1" applyBorder="1" applyAlignment="1" applyProtection="1">
      <alignment wrapText="1"/>
      <protection locked="0"/>
    </xf>
    <xf numFmtId="2" fontId="26" fillId="6" borderId="1" xfId="0" applyNumberFormat="1" applyFont="1" applyFill="1" applyBorder="1" applyAlignment="1" applyProtection="1">
      <alignment wrapText="1"/>
      <protection locked="0"/>
    </xf>
    <xf numFmtId="49" fontId="25" fillId="6" borderId="1" xfId="0" applyNumberFormat="1" applyFont="1" applyFill="1" applyBorder="1" applyAlignment="1" applyProtection="1">
      <alignment horizontal="center" wrapText="1"/>
      <protection locked="0"/>
    </xf>
    <xf numFmtId="49" fontId="23" fillId="6" borderId="1" xfId="0" applyNumberFormat="1" applyFont="1" applyFill="1" applyBorder="1" applyAlignment="1" applyProtection="1">
      <alignment wrapText="1"/>
      <protection locked="0"/>
    </xf>
    <xf numFmtId="49" fontId="25" fillId="6" borderId="1" xfId="0" applyNumberFormat="1" applyFont="1" applyFill="1" applyBorder="1" applyAlignment="1" applyProtection="1">
      <alignment wrapText="1"/>
      <protection locked="0"/>
    </xf>
    <xf numFmtId="49" fontId="25" fillId="2" borderId="1" xfId="0" applyNumberFormat="1" applyFont="1" applyFill="1" applyBorder="1" applyAlignment="1" applyProtection="1">
      <alignment horizontal="center" wrapText="1"/>
      <protection locked="0"/>
    </xf>
    <xf numFmtId="49" fontId="25" fillId="2" borderId="1" xfId="0" applyNumberFormat="1" applyFont="1" applyFill="1" applyBorder="1" applyAlignment="1" applyProtection="1">
      <alignment wrapText="1"/>
      <protection locked="0"/>
    </xf>
    <xf numFmtId="2" fontId="12" fillId="2" borderId="1" xfId="0" applyNumberFormat="1" applyFont="1" applyFill="1" applyBorder="1" applyAlignment="1" applyProtection="1">
      <alignment wrapText="1"/>
      <protection locked="0"/>
    </xf>
    <xf numFmtId="49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2" borderId="1" xfId="0" applyNumberFormat="1" applyFont="1" applyFill="1" applyBorder="1" applyAlignment="1" applyProtection="1">
      <alignment horizontal="right" wrapText="1"/>
      <protection locked="0"/>
    </xf>
    <xf numFmtId="2" fontId="1" fillId="0" borderId="0" xfId="0" applyNumberFormat="1" applyFont="1" applyAlignment="1" applyProtection="1">
      <alignment horizontal="center"/>
      <protection locked="0"/>
    </xf>
    <xf numFmtId="2" fontId="27" fillId="0" borderId="0" xfId="0" applyNumberFormat="1" applyFont="1" applyFill="1" applyProtection="1">
      <protection locked="0"/>
    </xf>
    <xf numFmtId="2" fontId="1" fillId="2" borderId="0" xfId="0" applyNumberFormat="1" applyFont="1" applyFill="1" applyAlignment="1" applyProtection="1">
      <alignment vertical="top" wrapText="1"/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2" fontId="27" fillId="0" borderId="0" xfId="0" applyNumberFormat="1" applyFont="1" applyFill="1" applyAlignment="1" applyProtection="1">
      <alignment horizontal="center"/>
      <protection locked="0"/>
    </xf>
    <xf numFmtId="2" fontId="27" fillId="0" borderId="0" xfId="0" applyNumberFormat="1" applyFont="1" applyFill="1" applyBorder="1" applyAlignment="1" applyProtection="1">
      <alignment horizontal="center"/>
      <protection locked="0"/>
    </xf>
    <xf numFmtId="2" fontId="29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29" fillId="2" borderId="6" xfId="0" applyNumberFormat="1" applyFont="1" applyFill="1" applyBorder="1" applyAlignment="1" applyProtection="1">
      <alignment horizontal="center"/>
      <protection locked="0"/>
    </xf>
    <xf numFmtId="2" fontId="29" fillId="2" borderId="8" xfId="0" applyNumberFormat="1" applyFont="1" applyFill="1" applyBorder="1" applyAlignment="1" applyProtection="1">
      <alignment horizontal="center" wrapText="1"/>
      <protection locked="0"/>
    </xf>
    <xf numFmtId="2" fontId="1" fillId="2" borderId="0" xfId="0" applyNumberFormat="1" applyFont="1" applyFill="1" applyBorder="1" applyProtection="1">
      <protection locked="0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11" fillId="2" borderId="1" xfId="0" applyNumberFormat="1" applyFont="1" applyFill="1" applyBorder="1" applyAlignment="1" applyProtection="1">
      <alignment horizontal="right" vertical="center"/>
    </xf>
    <xf numFmtId="2" fontId="29" fillId="2" borderId="1" xfId="0" applyNumberFormat="1" applyFont="1" applyFill="1" applyBorder="1" applyAlignment="1" applyProtection="1">
      <alignment horizontal="left" vertical="center" wrapText="1"/>
      <protection locked="0"/>
    </xf>
    <xf numFmtId="1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2" borderId="1" xfId="0" applyNumberFormat="1" applyFont="1" applyFill="1" applyBorder="1" applyAlignment="1" applyProtection="1">
      <alignment horizontal="center" vertical="center"/>
      <protection locked="0"/>
    </xf>
    <xf numFmtId="167" fontId="21" fillId="2" borderId="1" xfId="0" applyNumberFormat="1" applyFont="1" applyFill="1" applyBorder="1" applyAlignment="1" applyProtection="1">
      <alignment horizontal="right" vertical="center"/>
    </xf>
    <xf numFmtId="2" fontId="29" fillId="2" borderId="1" xfId="0" applyNumberFormat="1" applyFont="1" applyFill="1" applyBorder="1" applyAlignment="1" applyProtection="1">
      <alignment wrapText="1"/>
      <protection locked="0"/>
    </xf>
    <xf numFmtId="49" fontId="15" fillId="2" borderId="1" xfId="0" applyNumberFormat="1" applyFont="1" applyFill="1" applyBorder="1" applyAlignment="1" applyProtection="1">
      <alignment horizontal="center" wrapText="1"/>
      <protection locked="0"/>
    </xf>
    <xf numFmtId="49" fontId="15" fillId="2" borderId="1" xfId="0" applyNumberFormat="1" applyFont="1" applyFill="1" applyBorder="1" applyAlignment="1" applyProtection="1">
      <alignment wrapText="1"/>
      <protection locked="0"/>
    </xf>
    <xf numFmtId="167" fontId="21" fillId="2" borderId="1" xfId="3" applyNumberFormat="1" applyFont="1" applyFill="1" applyBorder="1" applyAlignment="1" applyProtection="1">
      <alignment horizontal="right" wrapText="1"/>
    </xf>
    <xf numFmtId="2" fontId="12" fillId="9" borderId="1" xfId="0" applyNumberFormat="1" applyFont="1" applyFill="1" applyBorder="1" applyAlignment="1" applyProtection="1">
      <alignment vertical="top" wrapText="1"/>
      <protection locked="0"/>
    </xf>
    <xf numFmtId="49" fontId="18" fillId="9" borderId="1" xfId="0" applyNumberFormat="1" applyFont="1" applyFill="1" applyBorder="1" applyAlignment="1" applyProtection="1">
      <alignment horizontal="center" wrapText="1"/>
      <protection locked="0"/>
    </xf>
    <xf numFmtId="167" fontId="21" fillId="9" borderId="1" xfId="0" applyNumberFormat="1" applyFont="1" applyFill="1" applyBorder="1" applyAlignment="1" applyProtection="1">
      <alignment horizontal="right"/>
    </xf>
    <xf numFmtId="2" fontId="12" fillId="2" borderId="1" xfId="0" applyNumberFormat="1" applyFont="1" applyFill="1" applyBorder="1" applyAlignment="1" applyProtection="1">
      <alignment vertical="top" wrapText="1"/>
      <protection locked="0"/>
    </xf>
    <xf numFmtId="167" fontId="21" fillId="2" borderId="1" xfId="0" applyNumberFormat="1" applyFont="1" applyFill="1" applyBorder="1" applyAlignment="1" applyProtection="1">
      <alignment horizontal="right"/>
    </xf>
    <xf numFmtId="2" fontId="8" fillId="2" borderId="1" xfId="0" applyNumberFormat="1" applyFont="1" applyFill="1" applyBorder="1" applyAlignment="1" applyProtection="1">
      <alignment vertical="top" wrapText="1"/>
      <protection locked="0"/>
    </xf>
    <xf numFmtId="2" fontId="1" fillId="7" borderId="0" xfId="0" applyNumberFormat="1" applyFont="1" applyFill="1" applyBorder="1" applyProtection="1">
      <protection locked="0"/>
    </xf>
    <xf numFmtId="167" fontId="22" fillId="2" borderId="1" xfId="0" applyNumberFormat="1" applyFont="1" applyFill="1" applyBorder="1" applyAlignment="1" applyProtection="1">
      <alignment horizontal="right"/>
      <protection locked="0"/>
    </xf>
    <xf numFmtId="2" fontId="19" fillId="2" borderId="1" xfId="0" applyNumberFormat="1" applyFont="1" applyFill="1" applyBorder="1" applyAlignment="1" applyProtection="1">
      <alignment vertical="top" wrapText="1"/>
      <protection locked="0"/>
    </xf>
    <xf numFmtId="2" fontId="19" fillId="9" borderId="1" xfId="0" applyNumberFormat="1" applyFont="1" applyFill="1" applyBorder="1" applyAlignment="1" applyProtection="1">
      <alignment vertical="top" wrapText="1"/>
      <protection locked="0"/>
    </xf>
    <xf numFmtId="2" fontId="12" fillId="5" borderId="0" xfId="0" applyNumberFormat="1" applyFont="1" applyFill="1" applyBorder="1" applyProtection="1">
      <protection locked="0"/>
    </xf>
    <xf numFmtId="2" fontId="26" fillId="2" borderId="1" xfId="0" applyNumberFormat="1" applyFont="1" applyFill="1" applyBorder="1" applyAlignment="1" applyProtection="1">
      <alignment vertical="top" wrapText="1"/>
      <protection locked="0"/>
    </xf>
    <xf numFmtId="2" fontId="12" fillId="7" borderId="0" xfId="0" applyNumberFormat="1" applyFont="1" applyFill="1" applyBorder="1" applyProtection="1">
      <protection locked="0"/>
    </xf>
    <xf numFmtId="167" fontId="21" fillId="2" borderId="1" xfId="0" applyNumberFormat="1" applyFont="1" applyFill="1" applyBorder="1" applyAlignment="1" applyProtection="1">
      <alignment horizontal="right"/>
      <protection locked="0"/>
    </xf>
    <xf numFmtId="2" fontId="8" fillId="7" borderId="0" xfId="0" applyNumberFormat="1" applyFont="1" applyFill="1" applyBorder="1" applyProtection="1">
      <protection locked="0"/>
    </xf>
    <xf numFmtId="167" fontId="21" fillId="9" borderId="1" xfId="0" applyNumberFormat="1" applyFont="1" applyFill="1" applyBorder="1" applyAlignment="1" applyProtection="1">
      <alignment horizontal="right"/>
      <protection locked="0"/>
    </xf>
    <xf numFmtId="167" fontId="22" fillId="9" borderId="1" xfId="0" applyNumberFormat="1" applyFont="1" applyFill="1" applyBorder="1" applyAlignment="1" applyProtection="1">
      <alignment horizontal="right"/>
      <protection locked="0"/>
    </xf>
    <xf numFmtId="2" fontId="12" fillId="9" borderId="1" xfId="0" applyNumberFormat="1" applyFont="1" applyFill="1" applyBorder="1" applyAlignment="1" applyProtection="1">
      <alignment wrapText="1"/>
      <protection locked="0"/>
    </xf>
    <xf numFmtId="2" fontId="8" fillId="9" borderId="1" xfId="0" applyNumberFormat="1" applyFont="1" applyFill="1" applyBorder="1" applyAlignment="1" applyProtection="1">
      <alignment wrapText="1"/>
      <protection locked="0"/>
    </xf>
    <xf numFmtId="49" fontId="15" fillId="9" borderId="1" xfId="0" applyNumberFormat="1" applyFont="1" applyFill="1" applyBorder="1" applyAlignment="1" applyProtection="1">
      <alignment horizontal="center" wrapText="1"/>
      <protection locked="0"/>
    </xf>
    <xf numFmtId="49" fontId="15" fillId="9" borderId="1" xfId="0" applyNumberFormat="1" applyFont="1" applyFill="1" applyBorder="1" applyAlignment="1" applyProtection="1">
      <alignment wrapText="1"/>
      <protection locked="0"/>
    </xf>
    <xf numFmtId="167" fontId="21" fillId="9" borderId="1" xfId="3" applyNumberFormat="1" applyFont="1" applyFill="1" applyBorder="1" applyAlignment="1" applyProtection="1">
      <alignment horizontal="right" wrapText="1"/>
    </xf>
    <xf numFmtId="2" fontId="8" fillId="2" borderId="1" xfId="0" applyNumberFormat="1" applyFont="1" applyFill="1" applyBorder="1" applyAlignment="1" applyProtection="1">
      <alignment wrapText="1"/>
      <protection locked="0"/>
    </xf>
    <xf numFmtId="2" fontId="12" fillId="2" borderId="1" xfId="0" applyNumberFormat="1" applyFont="1" applyFill="1" applyBorder="1" applyAlignment="1" applyProtection="1">
      <alignment wrapText="1" shrinkToFit="1"/>
      <protection locked="0"/>
    </xf>
    <xf numFmtId="49" fontId="17" fillId="2" borderId="1" xfId="0" applyNumberFormat="1" applyFont="1" applyFill="1" applyBorder="1" applyAlignment="1" applyProtection="1">
      <alignment wrapText="1"/>
      <protection locked="0"/>
    </xf>
    <xf numFmtId="2" fontId="27" fillId="0" borderId="4" xfId="0" applyNumberFormat="1" applyFont="1" applyFill="1" applyBorder="1" applyProtection="1">
      <protection locked="0"/>
    </xf>
    <xf numFmtId="0" fontId="0" fillId="0" borderId="0" xfId="0" applyAlignment="1">
      <alignment wrapText="1"/>
    </xf>
    <xf numFmtId="49" fontId="0" fillId="0" borderId="0" xfId="0" applyNumberFormat="1" applyAlignment="1"/>
    <xf numFmtId="0" fontId="0" fillId="0" borderId="0" xfId="0" applyFont="1" applyAlignment="1"/>
    <xf numFmtId="0" fontId="7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1" fillId="6" borderId="9" xfId="0" applyFont="1" applyFill="1" applyBorder="1" applyAlignment="1">
      <alignment horizontal="center" vertical="center"/>
    </xf>
    <xf numFmtId="0" fontId="31" fillId="0" borderId="10" xfId="0" applyFont="1" applyBorder="1" applyAlignment="1">
      <alignment horizontal="center" vertical="center" wrapText="1"/>
    </xf>
    <xf numFmtId="49" fontId="31" fillId="0" borderId="11" xfId="0" applyNumberFormat="1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0" fillId="6" borderId="9" xfId="0" applyFill="1" applyBorder="1"/>
    <xf numFmtId="0" fontId="0" fillId="0" borderId="13" xfId="0" applyFont="1" applyBorder="1" applyAlignment="1">
      <alignment wrapText="1"/>
    </xf>
    <xf numFmtId="49" fontId="0" fillId="0" borderId="1" xfId="0" applyNumberFormat="1" applyFont="1" applyBorder="1" applyAlignment="1"/>
    <xf numFmtId="4" fontId="0" fillId="0" borderId="14" xfId="0" applyNumberFormat="1" applyBorder="1" applyAlignment="1"/>
    <xf numFmtId="0" fontId="0" fillId="2" borderId="9" xfId="0" applyNumberFormat="1" applyFill="1" applyBorder="1"/>
    <xf numFmtId="0" fontId="0" fillId="2" borderId="13" xfId="0" applyFont="1" applyFill="1" applyBorder="1" applyAlignment="1">
      <alignment wrapText="1"/>
    </xf>
    <xf numFmtId="49" fontId="0" fillId="2" borderId="1" xfId="0" applyNumberFormat="1" applyFont="1" applyFill="1" applyBorder="1" applyAlignment="1"/>
    <xf numFmtId="4" fontId="0" fillId="2" borderId="14" xfId="0" applyNumberFormat="1" applyFill="1" applyBorder="1" applyAlignment="1"/>
    <xf numFmtId="0" fontId="0" fillId="2" borderId="0" xfId="0" applyFill="1"/>
    <xf numFmtId="0" fontId="0" fillId="2" borderId="15" xfId="0" applyFont="1" applyFill="1" applyBorder="1" applyAlignment="1">
      <alignment wrapText="1"/>
    </xf>
    <xf numFmtId="49" fontId="0" fillId="2" borderId="16" xfId="0" applyNumberFormat="1" applyFont="1" applyFill="1" applyBorder="1" applyAlignment="1"/>
    <xf numFmtId="4" fontId="0" fillId="2" borderId="17" xfId="0" applyNumberFormat="1" applyFill="1" applyBorder="1" applyAlignment="1"/>
    <xf numFmtId="0" fontId="0" fillId="2" borderId="1" xfId="0" applyNumberFormat="1" applyFill="1" applyBorder="1"/>
    <xf numFmtId="0" fontId="31" fillId="2" borderId="2" xfId="0" applyFont="1" applyFill="1" applyBorder="1" applyAlignment="1">
      <alignment wrapText="1"/>
    </xf>
    <xf numFmtId="49" fontId="31" fillId="2" borderId="2" xfId="0" applyNumberFormat="1" applyFont="1" applyFill="1" applyBorder="1" applyAlignment="1"/>
    <xf numFmtId="4" fontId="31" fillId="2" borderId="2" xfId="0" applyNumberFormat="1" applyFont="1" applyFill="1" applyBorder="1" applyAlignment="1"/>
    <xf numFmtId="0" fontId="31" fillId="2" borderId="1" xfId="0" applyFont="1" applyFill="1" applyBorder="1" applyAlignment="1">
      <alignment wrapText="1"/>
    </xf>
    <xf numFmtId="49" fontId="31" fillId="2" borderId="1" xfId="0" applyNumberFormat="1" applyFont="1" applyFill="1" applyBorder="1" applyAlignment="1"/>
    <xf numFmtId="4" fontId="31" fillId="2" borderId="1" xfId="0" applyNumberFormat="1" applyFont="1" applyFill="1" applyBorder="1" applyAlignment="1"/>
    <xf numFmtId="4" fontId="0" fillId="0" borderId="0" xfId="0" applyNumberFormat="1" applyAlignment="1"/>
    <xf numFmtId="0" fontId="22" fillId="0" borderId="0" xfId="0" applyFont="1" applyFill="1" applyAlignment="1" applyProtection="1">
      <alignment horizontal="right"/>
      <protection locked="0"/>
    </xf>
    <xf numFmtId="2" fontId="7" fillId="2" borderId="0" xfId="0" applyNumberFormat="1" applyFont="1" applyFill="1" applyAlignment="1" applyProtection="1">
      <alignment horizontal="right" vertical="top" wrapText="1"/>
      <protection locked="0"/>
    </xf>
    <xf numFmtId="2" fontId="28" fillId="2" borderId="0" xfId="0" applyNumberFormat="1" applyFont="1" applyFill="1" applyAlignment="1" applyProtection="1">
      <alignment horizontal="right" vertical="top" wrapText="1"/>
      <protection locked="0"/>
    </xf>
    <xf numFmtId="2" fontId="27" fillId="0" borderId="0" xfId="0" applyNumberFormat="1" applyFont="1" applyFill="1" applyBorder="1" applyProtection="1">
      <protection locked="0"/>
    </xf>
    <xf numFmtId="2" fontId="32" fillId="0" borderId="0" xfId="0" applyNumberFormat="1" applyFont="1" applyAlignment="1" applyProtection="1">
      <alignment horizontal="right"/>
      <protection locked="0"/>
    </xf>
    <xf numFmtId="2" fontId="29" fillId="2" borderId="1" xfId="0" applyNumberFormat="1" applyFont="1" applyFill="1" applyBorder="1" applyAlignment="1" applyProtection="1">
      <alignment horizontal="center" wrapText="1"/>
      <protection locked="0"/>
    </xf>
    <xf numFmtId="2" fontId="29" fillId="3" borderId="1" xfId="0" applyNumberFormat="1" applyFont="1" applyFill="1" applyBorder="1" applyAlignment="1" applyProtection="1">
      <alignment wrapText="1"/>
      <protection locked="0"/>
    </xf>
    <xf numFmtId="167" fontId="21" fillId="3" borderId="1" xfId="3" applyNumberFormat="1" applyFont="1" applyFill="1" applyBorder="1" applyAlignment="1" applyProtection="1">
      <alignment horizontal="right" wrapText="1"/>
    </xf>
    <xf numFmtId="2" fontId="12" fillId="4" borderId="1" xfId="0" applyNumberFormat="1" applyFont="1" applyFill="1" applyBorder="1" applyAlignment="1" applyProtection="1">
      <alignment vertical="top" wrapText="1"/>
      <protection locked="0"/>
    </xf>
    <xf numFmtId="167" fontId="21" fillId="4" borderId="1" xfId="0" applyNumberFormat="1" applyFont="1" applyFill="1" applyBorder="1" applyAlignment="1" applyProtection="1">
      <alignment horizontal="right"/>
    </xf>
    <xf numFmtId="2" fontId="12" fillId="5" borderId="1" xfId="0" applyNumberFormat="1" applyFont="1" applyFill="1" applyBorder="1" applyAlignment="1" applyProtection="1">
      <alignment vertical="top" wrapText="1"/>
      <protection locked="0"/>
    </xf>
    <xf numFmtId="167" fontId="21" fillId="5" borderId="1" xfId="0" applyNumberFormat="1" applyFont="1" applyFill="1" applyBorder="1" applyAlignment="1" applyProtection="1">
      <alignment horizontal="right"/>
    </xf>
    <xf numFmtId="2" fontId="8" fillId="7" borderId="1" xfId="0" applyNumberFormat="1" applyFont="1" applyFill="1" applyBorder="1" applyAlignment="1" applyProtection="1">
      <alignment vertical="top" wrapText="1"/>
      <protection locked="0"/>
    </xf>
    <xf numFmtId="167" fontId="21" fillId="7" borderId="1" xfId="0" applyNumberFormat="1" applyFont="1" applyFill="1" applyBorder="1" applyAlignment="1" applyProtection="1">
      <alignment horizontal="right"/>
    </xf>
    <xf numFmtId="2" fontId="12" fillId="7" borderId="1" xfId="0" applyNumberFormat="1" applyFont="1" applyFill="1" applyBorder="1" applyAlignment="1" applyProtection="1">
      <alignment vertical="top" wrapText="1"/>
      <protection locked="0"/>
    </xf>
    <xf numFmtId="167" fontId="22" fillId="0" borderId="1" xfId="0" applyNumberFormat="1" applyFont="1" applyFill="1" applyBorder="1" applyAlignment="1" applyProtection="1">
      <alignment horizontal="right"/>
      <protection locked="0"/>
    </xf>
    <xf numFmtId="2" fontId="26" fillId="7" borderId="1" xfId="0" applyNumberFormat="1" applyFont="1" applyFill="1" applyBorder="1" applyAlignment="1" applyProtection="1">
      <alignment vertical="top" wrapText="1"/>
      <protection locked="0"/>
    </xf>
    <xf numFmtId="2" fontId="19" fillId="5" borderId="1" xfId="0" applyNumberFormat="1" applyFont="1" applyFill="1" applyBorder="1" applyAlignment="1" applyProtection="1">
      <alignment vertical="top" wrapText="1"/>
      <protection locked="0"/>
    </xf>
    <xf numFmtId="167" fontId="21" fillId="7" borderId="1" xfId="0" applyNumberFormat="1" applyFont="1" applyFill="1" applyBorder="1" applyAlignment="1" applyProtection="1">
      <alignment horizontal="right"/>
      <protection locked="0"/>
    </xf>
    <xf numFmtId="167" fontId="22" fillId="7" borderId="1" xfId="0" applyNumberFormat="1" applyFont="1" applyFill="1" applyBorder="1" applyAlignment="1" applyProtection="1">
      <alignment horizontal="right"/>
      <protection locked="0"/>
    </xf>
    <xf numFmtId="167" fontId="21" fillId="0" borderId="1" xfId="0" applyNumberFormat="1" applyFont="1" applyFill="1" applyBorder="1" applyAlignment="1" applyProtection="1">
      <alignment horizontal="right"/>
      <protection locked="0"/>
    </xf>
    <xf numFmtId="2" fontId="12" fillId="8" borderId="1" xfId="0" applyNumberFormat="1" applyFont="1" applyFill="1" applyBorder="1" applyAlignment="1" applyProtection="1">
      <alignment vertical="top" wrapText="1"/>
      <protection locked="0"/>
    </xf>
    <xf numFmtId="167" fontId="22" fillId="8" borderId="1" xfId="0" applyNumberFormat="1" applyFont="1" applyFill="1" applyBorder="1" applyAlignment="1" applyProtection="1">
      <alignment horizontal="right"/>
      <protection locked="0"/>
    </xf>
    <xf numFmtId="2" fontId="12" fillId="10" borderId="1" xfId="0" applyNumberFormat="1" applyFont="1" applyFill="1" applyBorder="1" applyAlignment="1" applyProtection="1">
      <alignment wrapText="1"/>
      <protection locked="0"/>
    </xf>
    <xf numFmtId="49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10" borderId="1" xfId="0" applyNumberFormat="1" applyFont="1" applyFill="1" applyBorder="1" applyAlignment="1" applyProtection="1">
      <alignment horizontal="center" wrapText="1"/>
      <protection locked="0"/>
    </xf>
    <xf numFmtId="167" fontId="22" fillId="10" borderId="1" xfId="0" applyNumberFormat="1" applyFont="1" applyFill="1" applyBorder="1" applyAlignment="1" applyProtection="1">
      <alignment horizontal="right"/>
      <protection locked="0"/>
    </xf>
    <xf numFmtId="2" fontId="8" fillId="3" borderId="1" xfId="0" applyNumberFormat="1" applyFont="1" applyFill="1" applyBorder="1" applyAlignment="1" applyProtection="1">
      <alignment wrapText="1"/>
      <protection locked="0"/>
    </xf>
    <xf numFmtId="2" fontId="8" fillId="6" borderId="1" xfId="0" applyNumberFormat="1" applyFont="1" applyFill="1" applyBorder="1" applyAlignment="1" applyProtection="1">
      <alignment vertical="top" wrapText="1"/>
      <protection locked="0"/>
    </xf>
    <xf numFmtId="167" fontId="21" fillId="6" borderId="1" xfId="0" applyNumberFormat="1" applyFont="1" applyFill="1" applyBorder="1" applyAlignment="1" applyProtection="1">
      <alignment horizontal="right"/>
    </xf>
    <xf numFmtId="49" fontId="8" fillId="2" borderId="1" xfId="0" applyNumberFormat="1" applyFont="1" applyFill="1" applyBorder="1" applyAlignment="1" applyProtection="1">
      <alignment wrapText="1"/>
      <protection locked="0"/>
    </xf>
    <xf numFmtId="2" fontId="8" fillId="4" borderId="1" xfId="0" applyNumberFormat="1" applyFont="1" applyFill="1" applyBorder="1" applyAlignment="1" applyProtection="1">
      <alignment horizontal="left" wrapText="1"/>
      <protection locked="0"/>
    </xf>
    <xf numFmtId="49" fontId="33" fillId="4" borderId="1" xfId="0" applyNumberFormat="1" applyFont="1" applyFill="1" applyBorder="1" applyAlignment="1" applyProtection="1">
      <alignment wrapText="1"/>
      <protection locked="0"/>
    </xf>
    <xf numFmtId="167" fontId="21" fillId="4" borderId="1" xfId="3" applyNumberFormat="1" applyFont="1" applyFill="1" applyBorder="1" applyAlignment="1" applyProtection="1">
      <alignment horizontal="right" wrapText="1"/>
    </xf>
    <xf numFmtId="2" fontId="29" fillId="0" borderId="0" xfId="0" applyNumberFormat="1" applyFont="1" applyFill="1" applyBorder="1" applyProtection="1">
      <protection locked="0"/>
    </xf>
    <xf numFmtId="167" fontId="21" fillId="8" borderId="1" xfId="0" applyNumberFormat="1" applyFont="1" applyFill="1" applyBorder="1" applyAlignment="1" applyProtection="1">
      <alignment horizontal="right"/>
      <protection locked="0"/>
    </xf>
    <xf numFmtId="166" fontId="2" fillId="2" borderId="18" xfId="0" applyNumberFormat="1" applyFont="1" applyFill="1" applyBorder="1"/>
    <xf numFmtId="0" fontId="2" fillId="0" borderId="19" xfId="0" applyFont="1" applyFill="1" applyBorder="1"/>
    <xf numFmtId="0" fontId="2" fillId="0" borderId="19" xfId="0" applyFont="1" applyFill="1" applyBorder="1" applyAlignment="1">
      <alignment wrapText="1"/>
    </xf>
    <xf numFmtId="166" fontId="2" fillId="2" borderId="19" xfId="0" applyNumberFormat="1" applyFont="1" applyFill="1" applyBorder="1"/>
    <xf numFmtId="0" fontId="2" fillId="0" borderId="20" xfId="0" applyFont="1" applyBorder="1"/>
    <xf numFmtId="0" fontId="2" fillId="0" borderId="20" xfId="0" applyFont="1" applyBorder="1" applyAlignment="1">
      <alignment wrapText="1"/>
    </xf>
    <xf numFmtId="0" fontId="2" fillId="2" borderId="20" xfId="0" applyFont="1" applyFill="1" applyBorder="1"/>
    <xf numFmtId="0" fontId="35" fillId="0" borderId="1" xfId="0" applyFont="1" applyBorder="1" applyAlignment="1">
      <alignment wrapText="1"/>
    </xf>
    <xf numFmtId="166" fontId="0" fillId="0" borderId="0" xfId="0" applyNumberFormat="1"/>
    <xf numFmtId="49" fontId="2" fillId="0" borderId="0" xfId="0" applyNumberFormat="1" applyFont="1" applyAlignment="1">
      <alignment vertical="justify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/>
    <xf numFmtId="0" fontId="3" fillId="0" borderId="20" xfId="0" applyFont="1" applyBorder="1"/>
    <xf numFmtId="49" fontId="2" fillId="0" borderId="21" xfId="0" applyNumberFormat="1" applyFont="1" applyBorder="1" applyAlignment="1">
      <alignment vertical="justify"/>
    </xf>
    <xf numFmtId="0" fontId="2" fillId="0" borderId="21" xfId="0" applyFont="1" applyBorder="1"/>
    <xf numFmtId="49" fontId="36" fillId="0" borderId="22" xfId="0" applyNumberFormat="1" applyFont="1" applyBorder="1" applyAlignment="1">
      <alignment horizontal="center"/>
    </xf>
    <xf numFmtId="167" fontId="15" fillId="0" borderId="1" xfId="0" applyNumberFormat="1" applyFont="1" applyFill="1" applyBorder="1" applyAlignment="1" applyProtection="1">
      <alignment horizontal="right"/>
      <protection locked="0"/>
    </xf>
    <xf numFmtId="2" fontId="23" fillId="2" borderId="23" xfId="0" applyNumberFormat="1" applyFont="1" applyFill="1" applyBorder="1" applyAlignment="1" applyProtection="1">
      <alignment wrapText="1"/>
      <protection locked="0"/>
    </xf>
    <xf numFmtId="49" fontId="18" fillId="2" borderId="23" xfId="0" applyNumberFormat="1" applyFont="1" applyFill="1" applyBorder="1" applyAlignment="1" applyProtection="1">
      <alignment horizontal="center" wrapText="1"/>
      <protection locked="0"/>
    </xf>
    <xf numFmtId="167" fontId="18" fillId="0" borderId="23" xfId="0" applyNumberFormat="1" applyFont="1" applyFill="1" applyBorder="1" applyAlignment="1" applyProtection="1">
      <alignment horizontal="right"/>
      <protection locked="0"/>
    </xf>
    <xf numFmtId="49" fontId="1" fillId="2" borderId="23" xfId="0" applyNumberFormat="1" applyFont="1" applyFill="1" applyBorder="1" applyAlignment="1" applyProtection="1">
      <alignment horizontal="center" wrapText="1"/>
      <protection locked="0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2" fontId="12" fillId="2" borderId="23" xfId="0" applyNumberFormat="1" applyFont="1" applyFill="1" applyBorder="1" applyAlignment="1" applyProtection="1">
      <alignment wrapText="1"/>
      <protection locked="0"/>
    </xf>
    <xf numFmtId="1" fontId="18" fillId="2" borderId="23" xfId="0" applyNumberFormat="1" applyFont="1" applyFill="1" applyBorder="1" applyAlignment="1" applyProtection="1">
      <alignment horizontal="center" vertical="center" wrapText="1"/>
      <protection locked="0"/>
    </xf>
    <xf numFmtId="167" fontId="22" fillId="2" borderId="23" xfId="0" applyNumberFormat="1" applyFont="1" applyFill="1" applyBorder="1" applyAlignment="1" applyProtection="1">
      <alignment horizontal="right"/>
      <protection locked="0"/>
    </xf>
    <xf numFmtId="0" fontId="18" fillId="0" borderId="1" xfId="0" applyNumberFormat="1" applyFont="1" applyFill="1" applyBorder="1" applyAlignment="1" applyProtection="1">
      <alignment horizontal="right"/>
      <protection locked="0"/>
    </xf>
    <xf numFmtId="49" fontId="36" fillId="0" borderId="24" xfId="0" applyNumberFormat="1" applyFont="1" applyBorder="1" applyAlignment="1">
      <alignment horizontal="center"/>
    </xf>
    <xf numFmtId="0" fontId="2" fillId="0" borderId="23" xfId="0" applyFont="1" applyBorder="1"/>
    <xf numFmtId="0" fontId="2" fillId="0" borderId="23" xfId="0" applyFont="1" applyBorder="1" applyAlignment="1">
      <alignment wrapText="1"/>
    </xf>
    <xf numFmtId="166" fontId="2" fillId="2" borderId="23" xfId="0" applyNumberFormat="1" applyFont="1" applyFill="1" applyBorder="1"/>
    <xf numFmtId="49" fontId="2" fillId="0" borderId="0" xfId="0" applyNumberFormat="1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2" fontId="7" fillId="2" borderId="0" xfId="0" applyNumberFormat="1" applyFont="1" applyFill="1" applyBorder="1" applyAlignment="1" applyProtection="1">
      <alignment horizontal="center" vertical="top" wrapText="1"/>
      <protection locked="0"/>
    </xf>
    <xf numFmtId="2" fontId="8" fillId="2" borderId="6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horizontal="center" vertical="justify"/>
    </xf>
    <xf numFmtId="2" fontId="28" fillId="2" borderId="0" xfId="0" applyNumberFormat="1" applyFont="1" applyFill="1" applyBorder="1" applyAlignment="1" applyProtection="1">
      <alignment horizontal="center" vertical="top" wrapText="1"/>
      <protection locked="0"/>
    </xf>
    <xf numFmtId="2" fontId="29" fillId="2" borderId="6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center" vertical="center" wrapText="1"/>
    </xf>
    <xf numFmtId="0" fontId="32" fillId="0" borderId="0" xfId="0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</cellXfs>
  <cellStyles count="4">
    <cellStyle name="Обычный" xfId="0" builtinId="0"/>
    <cellStyle name="Тысячи [0]_Лист1" xfId="1"/>
    <cellStyle name="Тысячи_Лист1" xfId="2"/>
    <cellStyle name="Финансовый" xfId="3" builtinId="3"/>
  </cellStyles>
  <dxfs count="121"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FD09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4"/>
  <sheetViews>
    <sheetView topLeftCell="A31" workbookViewId="0">
      <selection activeCell="B3" sqref="B3:C3"/>
    </sheetView>
  </sheetViews>
  <sheetFormatPr defaultColWidth="11.1640625" defaultRowHeight="15.75"/>
  <cols>
    <col min="1" max="1" width="35.1640625" style="1" customWidth="1"/>
    <col min="2" max="2" width="73" style="1" customWidth="1"/>
    <col min="3" max="3" width="24" style="1" customWidth="1"/>
    <col min="4" max="4" width="16.33203125" customWidth="1"/>
    <col min="5" max="5" width="16" customWidth="1"/>
  </cols>
  <sheetData>
    <row r="1" spans="1:5">
      <c r="C1" s="2" t="s">
        <v>249</v>
      </c>
    </row>
    <row r="2" spans="1:5" ht="46.5" customHeight="1">
      <c r="B2" s="264" t="s">
        <v>265</v>
      </c>
      <c r="C2" s="264"/>
    </row>
    <row r="3" spans="1:5">
      <c r="B3" s="265" t="s">
        <v>290</v>
      </c>
      <c r="C3" s="265"/>
    </row>
    <row r="4" spans="1:5">
      <c r="C4" s="2"/>
    </row>
    <row r="5" spans="1:5">
      <c r="A5" s="266" t="s">
        <v>0</v>
      </c>
      <c r="B5" s="266"/>
      <c r="C5" s="266"/>
    </row>
    <row r="6" spans="1:5">
      <c r="A6" s="266" t="s">
        <v>253</v>
      </c>
      <c r="B6" s="266"/>
      <c r="C6" s="266"/>
    </row>
    <row r="7" spans="1:5">
      <c r="C7" s="2" t="s">
        <v>1</v>
      </c>
    </row>
    <row r="8" spans="1:5" ht="47.25">
      <c r="A8" s="3" t="s">
        <v>2</v>
      </c>
      <c r="B8" s="3" t="s">
        <v>3</v>
      </c>
      <c r="C8" s="3" t="s">
        <v>4</v>
      </c>
      <c r="D8" s="3" t="s">
        <v>5</v>
      </c>
      <c r="E8" s="3" t="s">
        <v>266</v>
      </c>
    </row>
    <row r="9" spans="1:5">
      <c r="A9" s="4">
        <v>1</v>
      </c>
      <c r="B9" s="4">
        <v>2</v>
      </c>
      <c r="C9" s="4">
        <v>3</v>
      </c>
      <c r="D9" s="4">
        <v>3</v>
      </c>
      <c r="E9" s="4">
        <v>3</v>
      </c>
    </row>
    <row r="10" spans="1:5" ht="18.75">
      <c r="A10" s="5" t="s">
        <v>6</v>
      </c>
      <c r="B10" s="6" t="s">
        <v>7</v>
      </c>
      <c r="C10" s="7">
        <f>C11+C35+C38+C40+C43</f>
        <v>3733.7299999999996</v>
      </c>
      <c r="D10" s="7">
        <f>D11+D40</f>
        <v>1406.3999999999999</v>
      </c>
      <c r="E10" s="7">
        <f>E11+E40</f>
        <v>1413.5</v>
      </c>
    </row>
    <row r="11" spans="1:5" ht="18.75">
      <c r="A11" s="5"/>
      <c r="B11" s="6" t="s">
        <v>8</v>
      </c>
      <c r="C11" s="7">
        <f>C12</f>
        <v>1743.0300000000002</v>
      </c>
      <c r="D11" s="7">
        <f>D12</f>
        <v>1318.6999999999998</v>
      </c>
      <c r="E11" s="7">
        <f>E12</f>
        <v>1323.1</v>
      </c>
    </row>
    <row r="12" spans="1:5">
      <c r="A12" s="5"/>
      <c r="B12" s="8" t="s">
        <v>9</v>
      </c>
      <c r="C12" s="7">
        <f>C13+C22+C28</f>
        <v>1743.0300000000002</v>
      </c>
      <c r="D12" s="7">
        <f>D13+D19+D22+D28+D32</f>
        <v>1318.6999999999998</v>
      </c>
      <c r="E12" s="7">
        <f>E13+E19+E22+E28+E32</f>
        <v>1323.1</v>
      </c>
    </row>
    <row r="13" spans="1:5">
      <c r="A13" s="5" t="s">
        <v>10</v>
      </c>
      <c r="B13" s="8" t="s">
        <v>11</v>
      </c>
      <c r="C13" s="7">
        <f>C14</f>
        <v>21.6</v>
      </c>
      <c r="D13" s="7">
        <f>D14</f>
        <v>22.4</v>
      </c>
      <c r="E13" s="7">
        <f>E14</f>
        <v>23.3</v>
      </c>
    </row>
    <row r="14" spans="1:5" ht="17.25" customHeight="1">
      <c r="A14" s="9" t="s">
        <v>12</v>
      </c>
      <c r="B14" s="10" t="s">
        <v>13</v>
      </c>
      <c r="C14" s="11">
        <f>C15+C16+C17+C18</f>
        <v>21.6</v>
      </c>
      <c r="D14" s="11">
        <f>D15+D16+D17+D18</f>
        <v>22.4</v>
      </c>
      <c r="E14" s="11">
        <f>E15+E16+E17+E18</f>
        <v>23.3</v>
      </c>
    </row>
    <row r="15" spans="1:5" ht="81" customHeight="1">
      <c r="A15" s="9" t="s">
        <v>14</v>
      </c>
      <c r="B15" s="12" t="s">
        <v>15</v>
      </c>
      <c r="C15" s="11">
        <v>21.6</v>
      </c>
      <c r="D15" s="11">
        <v>22.4</v>
      </c>
      <c r="E15" s="11">
        <v>23.3</v>
      </c>
    </row>
    <row r="16" spans="1:5" ht="0.75" hidden="1" customHeight="1">
      <c r="A16" s="9" t="s">
        <v>16</v>
      </c>
      <c r="B16" s="13" t="s">
        <v>17</v>
      </c>
      <c r="C16" s="11"/>
      <c r="D16" s="11"/>
      <c r="E16" s="11"/>
    </row>
    <row r="17" spans="1:7" ht="2.25" hidden="1" customHeight="1">
      <c r="A17" s="9" t="s">
        <v>18</v>
      </c>
      <c r="B17" s="14" t="s">
        <v>19</v>
      </c>
      <c r="C17" s="11"/>
      <c r="D17" s="11"/>
      <c r="E17" s="11"/>
    </row>
    <row r="18" spans="1:7" ht="97.5" hidden="1">
      <c r="A18" s="9" t="s">
        <v>20</v>
      </c>
      <c r="B18" s="12" t="s">
        <v>21</v>
      </c>
      <c r="C18" s="11">
        <v>0</v>
      </c>
      <c r="D18" s="11">
        <v>0</v>
      </c>
      <c r="E18" s="11">
        <v>0</v>
      </c>
    </row>
    <row r="19" spans="1:7" hidden="1">
      <c r="A19" s="15" t="s">
        <v>22</v>
      </c>
      <c r="B19" s="16" t="s">
        <v>23</v>
      </c>
      <c r="C19" s="17">
        <f>C21</f>
        <v>0</v>
      </c>
      <c r="D19" s="17">
        <f>D21</f>
        <v>0</v>
      </c>
      <c r="E19" s="17">
        <f>E21</f>
        <v>0</v>
      </c>
    </row>
    <row r="20" spans="1:7" ht="81" hidden="1" customHeight="1">
      <c r="A20" s="18" t="s">
        <v>24</v>
      </c>
      <c r="B20" s="1" t="s">
        <v>25</v>
      </c>
      <c r="C20" s="11">
        <v>0</v>
      </c>
      <c r="D20" s="11">
        <v>0</v>
      </c>
      <c r="E20" s="11">
        <v>0</v>
      </c>
    </row>
    <row r="21" spans="1:7" ht="14.25" hidden="1" customHeight="1">
      <c r="A21" s="18" t="s">
        <v>26</v>
      </c>
      <c r="B21" s="1" t="s">
        <v>25</v>
      </c>
      <c r="C21" s="11"/>
      <c r="D21" s="11"/>
      <c r="E21" s="11"/>
    </row>
    <row r="22" spans="1:7" ht="25.5" customHeight="1">
      <c r="A22" s="19" t="s">
        <v>27</v>
      </c>
      <c r="B22" s="20" t="s">
        <v>28</v>
      </c>
      <c r="C22" s="21">
        <f>C23+C25+C24</f>
        <v>883.2</v>
      </c>
      <c r="D22" s="21">
        <f>D23+D25+D24</f>
        <v>865.4</v>
      </c>
      <c r="E22" s="21">
        <f>E23+E25+E24</f>
        <v>851.6</v>
      </c>
    </row>
    <row r="23" spans="1:7" ht="47.25">
      <c r="A23" s="22" t="s">
        <v>29</v>
      </c>
      <c r="B23" s="12" t="s">
        <v>30</v>
      </c>
      <c r="C23" s="23">
        <v>47.7</v>
      </c>
      <c r="D23" s="23">
        <v>42</v>
      </c>
      <c r="E23" s="23">
        <v>38.6</v>
      </c>
    </row>
    <row r="24" spans="1:7" ht="47.25" hidden="1">
      <c r="A24" s="22" t="s">
        <v>29</v>
      </c>
      <c r="B24" s="12" t="s">
        <v>31</v>
      </c>
      <c r="C24" s="23"/>
      <c r="D24" s="23"/>
      <c r="E24" s="23"/>
    </row>
    <row r="25" spans="1:7">
      <c r="A25" s="24" t="s">
        <v>32</v>
      </c>
      <c r="B25" s="12" t="s">
        <v>33</v>
      </c>
      <c r="C25" s="21">
        <f>C26+C27</f>
        <v>835.5</v>
      </c>
      <c r="D25" s="23">
        <f>D26+D27</f>
        <v>823.4</v>
      </c>
      <c r="E25" s="23">
        <f>E26+E27</f>
        <v>813</v>
      </c>
    </row>
    <row r="26" spans="1:7" ht="60.75" customHeight="1">
      <c r="A26" s="24" t="s">
        <v>34</v>
      </c>
      <c r="B26" s="12" t="s">
        <v>35</v>
      </c>
      <c r="C26" s="23">
        <v>835.5</v>
      </c>
      <c r="D26" s="23">
        <v>823.4</v>
      </c>
      <c r="E26" s="23">
        <v>813</v>
      </c>
      <c r="G26" s="242"/>
    </row>
    <row r="27" spans="1:7" ht="63" hidden="1">
      <c r="A27" s="24" t="s">
        <v>36</v>
      </c>
      <c r="B27" s="12" t="s">
        <v>37</v>
      </c>
      <c r="C27" s="23"/>
      <c r="D27" s="23"/>
      <c r="E27" s="23"/>
    </row>
    <row r="28" spans="1:7">
      <c r="A28" s="25" t="s">
        <v>267</v>
      </c>
      <c r="B28" s="20" t="s">
        <v>38</v>
      </c>
      <c r="C28" s="21">
        <f>C30+C31+C32+C33+C34</f>
        <v>838.23</v>
      </c>
      <c r="D28" s="21">
        <f>D30+D31+D32</f>
        <v>430.9</v>
      </c>
      <c r="E28" s="21">
        <f>E30+E31+E32</f>
        <v>448.20000000000005</v>
      </c>
    </row>
    <row r="29" spans="1:7" ht="0.75" customHeight="1">
      <c r="A29" s="26" t="s">
        <v>39</v>
      </c>
      <c r="B29" s="12" t="s">
        <v>40</v>
      </c>
    </row>
    <row r="30" spans="1:7" ht="78.75">
      <c r="A30" s="26" t="s">
        <v>268</v>
      </c>
      <c r="B30" s="12" t="s">
        <v>40</v>
      </c>
      <c r="C30" s="27">
        <v>14</v>
      </c>
      <c r="D30" s="27">
        <v>14.5</v>
      </c>
      <c r="E30" s="27">
        <v>15.1</v>
      </c>
    </row>
    <row r="31" spans="1:7" ht="78.75">
      <c r="A31" s="26" t="s">
        <v>269</v>
      </c>
      <c r="B31" s="12" t="s">
        <v>257</v>
      </c>
      <c r="C31" s="27">
        <v>400.8</v>
      </c>
      <c r="D31" s="27">
        <v>416.4</v>
      </c>
      <c r="E31" s="27">
        <v>433.1</v>
      </c>
    </row>
    <row r="32" spans="1:7" hidden="1">
      <c r="A32" s="24" t="s">
        <v>270</v>
      </c>
      <c r="B32" s="12" t="s">
        <v>41</v>
      </c>
      <c r="C32" s="27"/>
      <c r="D32" s="27"/>
      <c r="E32" s="27"/>
    </row>
    <row r="33" spans="1:5">
      <c r="A33" s="261" t="s">
        <v>270</v>
      </c>
      <c r="B33" s="262" t="s">
        <v>41</v>
      </c>
      <c r="C33" s="263">
        <v>5</v>
      </c>
      <c r="D33" s="263"/>
      <c r="E33" s="263"/>
    </row>
    <row r="34" spans="1:5" ht="63">
      <c r="A34" s="261" t="s">
        <v>289</v>
      </c>
      <c r="B34" s="262" t="s">
        <v>288</v>
      </c>
      <c r="C34" s="263">
        <f>328.43+90</f>
        <v>418.43</v>
      </c>
      <c r="D34" s="263"/>
      <c r="E34" s="263"/>
    </row>
    <row r="35" spans="1:5" ht="18.75">
      <c r="A35" s="24" t="s">
        <v>271</v>
      </c>
      <c r="B35" s="29" t="s">
        <v>250</v>
      </c>
      <c r="C35" s="27">
        <f>C36+C37</f>
        <v>284.5</v>
      </c>
      <c r="D35" s="27">
        <f>D36+D37</f>
        <v>0</v>
      </c>
      <c r="E35" s="27">
        <f>E36+E37</f>
        <v>0</v>
      </c>
    </row>
    <row r="36" spans="1:5" ht="56.25">
      <c r="A36" s="245" t="s">
        <v>276</v>
      </c>
      <c r="B36" s="241" t="s">
        <v>251</v>
      </c>
      <c r="C36" s="27">
        <v>284.5</v>
      </c>
      <c r="D36" s="27"/>
      <c r="E36" s="27"/>
    </row>
    <row r="37" spans="1:5" ht="31.5">
      <c r="A37" s="244" t="s">
        <v>276</v>
      </c>
      <c r="B37" s="12" t="s">
        <v>252</v>
      </c>
      <c r="C37" s="27"/>
      <c r="D37" s="27"/>
      <c r="E37" s="27"/>
    </row>
    <row r="38" spans="1:5" ht="18.75">
      <c r="A38" s="28" t="s">
        <v>277</v>
      </c>
      <c r="B38" s="29" t="s">
        <v>42</v>
      </c>
      <c r="C38" s="30">
        <f>C39</f>
        <v>331.29999999999995</v>
      </c>
      <c r="D38" s="27"/>
      <c r="E38" s="27"/>
    </row>
    <row r="39" spans="1:5">
      <c r="A39" s="31" t="s">
        <v>278</v>
      </c>
      <c r="B39" s="32" t="s">
        <v>43</v>
      </c>
      <c r="C39" s="27">
        <f>161.1+170.2</f>
        <v>331.29999999999995</v>
      </c>
      <c r="D39" s="27"/>
      <c r="E39" s="27"/>
    </row>
    <row r="40" spans="1:5" ht="18.75">
      <c r="A40" s="33" t="s">
        <v>279</v>
      </c>
      <c r="B40" s="34" t="s">
        <v>44</v>
      </c>
      <c r="C40" s="30">
        <f>C41+C42</f>
        <v>87.1</v>
      </c>
      <c r="D40" s="30">
        <f>D41+D42</f>
        <v>87.7</v>
      </c>
      <c r="E40" s="30">
        <f>E41+E42</f>
        <v>90.399999999999991</v>
      </c>
    </row>
    <row r="41" spans="1:5" ht="63">
      <c r="A41" s="235" t="s">
        <v>280</v>
      </c>
      <c r="B41" s="236" t="s">
        <v>45</v>
      </c>
      <c r="C41" s="237">
        <v>0.3</v>
      </c>
      <c r="D41" s="35">
        <v>0.3</v>
      </c>
      <c r="E41" s="35">
        <v>0.3</v>
      </c>
    </row>
    <row r="42" spans="1:5" ht="47.25">
      <c r="A42" s="238" t="s">
        <v>281</v>
      </c>
      <c r="B42" s="239" t="s">
        <v>46</v>
      </c>
      <c r="C42" s="240">
        <v>86.8</v>
      </c>
      <c r="D42" s="234">
        <v>87.4</v>
      </c>
      <c r="E42" s="27">
        <v>90.1</v>
      </c>
    </row>
    <row r="43" spans="1:5">
      <c r="A43" s="246" t="s">
        <v>273</v>
      </c>
      <c r="B43" s="246" t="s">
        <v>272</v>
      </c>
      <c r="C43" s="30">
        <f>C44</f>
        <v>1287.8</v>
      </c>
      <c r="D43" s="234"/>
      <c r="E43" s="27"/>
    </row>
    <row r="44" spans="1:5" ht="78.75">
      <c r="A44" s="248" t="s">
        <v>275</v>
      </c>
      <c r="B44" s="247" t="s">
        <v>274</v>
      </c>
      <c r="C44" s="240">
        <f>1244.7+9.9+16.6+16.6</f>
        <v>1287.8</v>
      </c>
      <c r="D44" s="234"/>
      <c r="E44" s="27"/>
    </row>
  </sheetData>
  <sheetProtection selectLockedCells="1" selectUnlockedCells="1"/>
  <mergeCells count="4">
    <mergeCell ref="B2:C2"/>
    <mergeCell ref="B3:C3"/>
    <mergeCell ref="A5:C5"/>
    <mergeCell ref="A6:C6"/>
  </mergeCells>
  <pageMargins left="0.90555555555555556" right="0.31527777777777777" top="0.74791666666666667" bottom="0.74791666666666667" header="0.51180555555555551" footer="0.51180555555555551"/>
  <pageSetup paperSize="9" scale="6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5"/>
  <sheetViews>
    <sheetView workbookViewId="0">
      <selection activeCell="I3" sqref="I3:J3"/>
    </sheetView>
  </sheetViews>
  <sheetFormatPr defaultColWidth="11.33203125" defaultRowHeight="12.75"/>
  <cols>
    <col min="1" max="1" width="68.1640625" style="37" customWidth="1"/>
    <col min="2" max="3" width="5.6640625" style="37" customWidth="1"/>
    <col min="4" max="4" width="4" style="37" customWidth="1"/>
    <col min="5" max="5" width="4.5" style="37" customWidth="1"/>
    <col min="6" max="6" width="10.5" style="37" customWidth="1"/>
    <col min="7" max="7" width="5.1640625" style="38" customWidth="1"/>
    <col min="8" max="8" width="18.6640625" style="39" customWidth="1"/>
    <col min="9" max="9" width="21.6640625" style="39" customWidth="1"/>
    <col min="10" max="10" width="21.83203125" style="39" customWidth="1"/>
    <col min="11" max="13" width="11.33203125" style="39"/>
    <col min="14" max="14" width="15.5" style="39" customWidth="1"/>
    <col min="15" max="16384" width="11.33203125" style="39"/>
  </cols>
  <sheetData>
    <row r="1" spans="1:16" ht="15.75">
      <c r="A1" s="40"/>
      <c r="B1" s="41"/>
      <c r="C1" s="41"/>
      <c r="D1" s="41"/>
      <c r="E1" s="41"/>
      <c r="F1" s="41"/>
      <c r="G1" s="42"/>
      <c r="H1" s="43" t="s">
        <v>47</v>
      </c>
    </row>
    <row r="2" spans="1:16" ht="79.5" customHeight="1">
      <c r="A2" s="40"/>
      <c r="B2" s="41"/>
      <c r="C2" s="41"/>
      <c r="D2" s="41"/>
      <c r="E2" s="41"/>
      <c r="F2" s="41"/>
      <c r="G2" s="269" t="s">
        <v>264</v>
      </c>
      <c r="H2" s="269"/>
      <c r="I2" s="269"/>
      <c r="J2" s="269"/>
    </row>
    <row r="3" spans="1:16" ht="15.75">
      <c r="A3" s="40"/>
      <c r="B3" s="41"/>
      <c r="C3" s="41"/>
      <c r="D3" s="41"/>
      <c r="E3" s="41"/>
      <c r="F3" s="41"/>
      <c r="G3" s="42"/>
      <c r="H3" s="43"/>
      <c r="I3" s="265" t="s">
        <v>290</v>
      </c>
      <c r="J3" s="265"/>
    </row>
    <row r="4" spans="1:16" ht="11.25" customHeight="1">
      <c r="A4" s="40"/>
      <c r="B4" s="40"/>
      <c r="C4" s="44"/>
      <c r="D4" s="44"/>
      <c r="E4" s="41"/>
      <c r="F4" s="44"/>
      <c r="G4" s="45"/>
      <c r="H4" s="46"/>
    </row>
    <row r="5" spans="1:16" ht="99.75" customHeight="1">
      <c r="A5" s="267" t="s">
        <v>254</v>
      </c>
      <c r="B5" s="267"/>
      <c r="C5" s="267"/>
      <c r="D5" s="267"/>
      <c r="E5" s="267"/>
      <c r="F5" s="267"/>
      <c r="G5" s="267"/>
      <c r="H5" s="267"/>
      <c r="I5" s="39">
        <f>4913068.79-4915700</f>
        <v>-2631.2099999999627</v>
      </c>
    </row>
    <row r="6" spans="1:16" ht="2.25" customHeight="1">
      <c r="A6" s="47"/>
      <c r="B6" s="47"/>
      <c r="C6" s="47"/>
      <c r="D6" s="47"/>
      <c r="E6" s="47"/>
      <c r="F6" s="47"/>
      <c r="G6" s="48"/>
    </row>
    <row r="7" spans="1:16" s="52" customFormat="1" ht="30.75" customHeight="1">
      <c r="A7" s="49" t="s">
        <v>48</v>
      </c>
      <c r="B7" s="50" t="s">
        <v>49</v>
      </c>
      <c r="C7" s="50" t="s">
        <v>50</v>
      </c>
      <c r="D7" s="268" t="s">
        <v>51</v>
      </c>
      <c r="E7" s="268"/>
      <c r="F7" s="268"/>
      <c r="G7" s="50" t="s">
        <v>52</v>
      </c>
      <c r="H7" s="51" t="s">
        <v>260</v>
      </c>
      <c r="I7" s="51" t="s">
        <v>261</v>
      </c>
      <c r="J7" s="51" t="s">
        <v>262</v>
      </c>
    </row>
    <row r="8" spans="1:16" s="57" customFormat="1" ht="17.25" customHeight="1">
      <c r="A8" s="53" t="s">
        <v>53</v>
      </c>
      <c r="B8" s="54"/>
      <c r="C8" s="54"/>
      <c r="D8" s="54"/>
      <c r="E8" s="54"/>
      <c r="F8" s="54"/>
      <c r="G8" s="55"/>
      <c r="H8" s="56">
        <f>H9</f>
        <v>5280.35</v>
      </c>
      <c r="I8" s="56">
        <f>I9</f>
        <v>1406.3589999999999</v>
      </c>
      <c r="J8" s="56">
        <f>J9</f>
        <v>1413.4999999999995</v>
      </c>
      <c r="K8" s="57">
        <f>H8-4970.74357</f>
        <v>309.60643000000073</v>
      </c>
    </row>
    <row r="9" spans="1:16" s="62" customFormat="1" ht="28.5" customHeight="1">
      <c r="A9" s="58" t="s">
        <v>258</v>
      </c>
      <c r="B9" s="59"/>
      <c r="C9" s="59"/>
      <c r="D9" s="59"/>
      <c r="E9" s="59"/>
      <c r="F9" s="59"/>
      <c r="G9" s="60"/>
      <c r="H9" s="61">
        <f>H10+H60+H79+H94+H131+H123+H139+H69+H44+H80+H57</f>
        <v>5280.35</v>
      </c>
      <c r="I9" s="61">
        <f>I10+I60+I79+I94+I131+I123+I139+I69+I44+I80+I57</f>
        <v>1406.3589999999999</v>
      </c>
      <c r="J9" s="61">
        <f>J10+J60+J79+J94+J131+J123+J139+J69+J44+J80+J57</f>
        <v>1413.4999999999995</v>
      </c>
    </row>
    <row r="10" spans="1:16" s="67" customFormat="1">
      <c r="A10" s="63" t="s">
        <v>54</v>
      </c>
      <c r="B10" s="64" t="s">
        <v>55</v>
      </c>
      <c r="C10" s="65"/>
      <c r="D10" s="65"/>
      <c r="E10" s="65"/>
      <c r="F10" s="65"/>
      <c r="G10" s="65"/>
      <c r="H10" s="66">
        <f>H11+H52+H20+H47</f>
        <v>1782.65</v>
      </c>
      <c r="I10" s="66">
        <f>I11+I52+I20+I47</f>
        <v>842.75900000000001</v>
      </c>
      <c r="J10" s="66">
        <f>J11+J52+J20+J47</f>
        <v>1048.4999999999998</v>
      </c>
    </row>
    <row r="11" spans="1:16" s="71" customFormat="1" ht="25.5" customHeight="1">
      <c r="A11" s="68" t="s">
        <v>56</v>
      </c>
      <c r="B11" s="69" t="s">
        <v>55</v>
      </c>
      <c r="C11" s="69" t="s">
        <v>57</v>
      </c>
      <c r="D11" s="69"/>
      <c r="E11" s="69"/>
      <c r="F11" s="69"/>
      <c r="G11" s="69"/>
      <c r="H11" s="70">
        <f>H12+H17</f>
        <v>730.38000000000011</v>
      </c>
      <c r="I11" s="70">
        <f>I12+I17</f>
        <v>273.42</v>
      </c>
      <c r="J11" s="70">
        <f>J12+J17</f>
        <v>323.39999999999998</v>
      </c>
      <c r="L11" s="71">
        <f>H9-4970.7</f>
        <v>309.65000000000055</v>
      </c>
    </row>
    <row r="12" spans="1:16" ht="0.75" customHeight="1">
      <c r="A12" s="72" t="s">
        <v>58</v>
      </c>
      <c r="B12" s="73" t="s">
        <v>55</v>
      </c>
      <c r="C12" s="73" t="s">
        <v>57</v>
      </c>
      <c r="D12" s="73" t="s">
        <v>59</v>
      </c>
      <c r="E12" s="73" t="s">
        <v>60</v>
      </c>
      <c r="F12" s="73"/>
      <c r="G12" s="73"/>
      <c r="H12" s="74">
        <f t="shared" ref="H12:J13" si="0">H13</f>
        <v>70.2</v>
      </c>
      <c r="I12" s="74">
        <f t="shared" si="0"/>
        <v>0</v>
      </c>
      <c r="J12" s="74">
        <f t="shared" si="0"/>
        <v>0</v>
      </c>
    </row>
    <row r="13" spans="1:16" ht="29.25" customHeight="1">
      <c r="A13" s="75" t="str">
        <f>'5'!A14</f>
        <v>Глава муниципального образования</v>
      </c>
      <c r="B13" s="76" t="s">
        <v>55</v>
      </c>
      <c r="C13" s="76" t="s">
        <v>57</v>
      </c>
      <c r="D13" s="76" t="s">
        <v>59</v>
      </c>
      <c r="E13" s="76" t="s">
        <v>61</v>
      </c>
      <c r="F13" s="76"/>
      <c r="G13" s="76"/>
      <c r="H13" s="77">
        <f t="shared" si="0"/>
        <v>70.2</v>
      </c>
      <c r="I13" s="77">
        <f t="shared" si="0"/>
        <v>0</v>
      </c>
      <c r="J13" s="77">
        <f t="shared" si="0"/>
        <v>0</v>
      </c>
    </row>
    <row r="14" spans="1:16" ht="24">
      <c r="A14" s="78" t="s">
        <v>62</v>
      </c>
      <c r="B14" s="79" t="s">
        <v>55</v>
      </c>
      <c r="C14" s="79" t="s">
        <v>57</v>
      </c>
      <c r="D14" s="79" t="s">
        <v>59</v>
      </c>
      <c r="E14" s="79" t="s">
        <v>61</v>
      </c>
      <c r="F14" s="79" t="s">
        <v>63</v>
      </c>
      <c r="G14" s="79"/>
      <c r="H14" s="80">
        <f>H15+H16</f>
        <v>70.2</v>
      </c>
      <c r="I14" s="80">
        <f>I15+I16</f>
        <v>0</v>
      </c>
      <c r="J14" s="80">
        <f>J15+J16</f>
        <v>0</v>
      </c>
    </row>
    <row r="15" spans="1:16" ht="24">
      <c r="A15" s="81" t="s">
        <v>64</v>
      </c>
      <c r="B15" s="82" t="s">
        <v>55</v>
      </c>
      <c r="C15" s="82" t="s">
        <v>57</v>
      </c>
      <c r="D15" s="82" t="s">
        <v>59</v>
      </c>
      <c r="E15" s="82" t="s">
        <v>61</v>
      </c>
      <c r="F15" s="82" t="s">
        <v>63</v>
      </c>
      <c r="G15" s="82" t="s">
        <v>65</v>
      </c>
      <c r="H15" s="83">
        <v>70.2</v>
      </c>
      <c r="I15" s="83">
        <f>'000'!J18</f>
        <v>0</v>
      </c>
      <c r="J15" s="83">
        <f>'000'!K18</f>
        <v>0</v>
      </c>
    </row>
    <row r="16" spans="1:16" ht="33.75" hidden="1">
      <c r="A16" s="84" t="s">
        <v>66</v>
      </c>
      <c r="B16" s="82" t="s">
        <v>55</v>
      </c>
      <c r="C16" s="82" t="s">
        <v>57</v>
      </c>
      <c r="D16" s="82" t="s">
        <v>59</v>
      </c>
      <c r="E16" s="82" t="s">
        <v>61</v>
      </c>
      <c r="F16" s="82" t="s">
        <v>63</v>
      </c>
      <c r="G16" s="82" t="s">
        <v>67</v>
      </c>
      <c r="H16" s="83"/>
      <c r="I16" s="83">
        <f>'000'!J19</f>
        <v>0</v>
      </c>
      <c r="J16" s="83">
        <f>'000'!K19</f>
        <v>0</v>
      </c>
      <c r="N16" s="39">
        <v>211</v>
      </c>
      <c r="O16" s="39">
        <f>H15+H18+H32+H45</f>
        <v>871.04</v>
      </c>
      <c r="P16" s="39">
        <f>700-O16</f>
        <v>-171.03999999999996</v>
      </c>
    </row>
    <row r="17" spans="1:15" s="71" customFormat="1" ht="24">
      <c r="A17" s="85" t="s">
        <v>62</v>
      </c>
      <c r="B17" s="79" t="s">
        <v>55</v>
      </c>
      <c r="C17" s="79" t="s">
        <v>57</v>
      </c>
      <c r="D17" s="79" t="s">
        <v>59</v>
      </c>
      <c r="E17" s="79" t="s">
        <v>61</v>
      </c>
      <c r="F17" s="79" t="s">
        <v>68</v>
      </c>
      <c r="G17" s="79"/>
      <c r="H17" s="80">
        <f>H18+H19</f>
        <v>660.18000000000006</v>
      </c>
      <c r="I17" s="80">
        <f>I18+I19</f>
        <v>273.42</v>
      </c>
      <c r="J17" s="80">
        <f>J18+J19</f>
        <v>323.39999999999998</v>
      </c>
      <c r="K17" s="86"/>
      <c r="L17" s="87"/>
      <c r="M17" s="87"/>
      <c r="N17" s="87">
        <v>213</v>
      </c>
      <c r="O17" s="71">
        <f>H19+H33</f>
        <v>586.04</v>
      </c>
    </row>
    <row r="18" spans="1:15" s="71" customFormat="1" ht="24.75">
      <c r="A18" s="81" t="s">
        <v>64</v>
      </c>
      <c r="B18" s="82" t="s">
        <v>55</v>
      </c>
      <c r="C18" s="82" t="s">
        <v>57</v>
      </c>
      <c r="D18" s="82" t="s">
        <v>59</v>
      </c>
      <c r="E18" s="82" t="s">
        <v>61</v>
      </c>
      <c r="F18" s="82" t="s">
        <v>68</v>
      </c>
      <c r="G18" s="82" t="s">
        <v>65</v>
      </c>
      <c r="H18" s="88">
        <v>356.04</v>
      </c>
      <c r="I18" s="88">
        <v>210</v>
      </c>
      <c r="J18" s="88">
        <v>260</v>
      </c>
      <c r="K18" s="86"/>
      <c r="L18" s="87"/>
      <c r="M18" s="87"/>
      <c r="N18" s="87"/>
    </row>
    <row r="19" spans="1:15" s="71" customFormat="1" ht="33.75">
      <c r="A19" s="84" t="s">
        <v>66</v>
      </c>
      <c r="B19" s="82" t="s">
        <v>55</v>
      </c>
      <c r="C19" s="82" t="s">
        <v>57</v>
      </c>
      <c r="D19" s="82" t="s">
        <v>59</v>
      </c>
      <c r="E19" s="82" t="s">
        <v>61</v>
      </c>
      <c r="F19" s="82" t="s">
        <v>68</v>
      </c>
      <c r="G19" s="82" t="s">
        <v>67</v>
      </c>
      <c r="H19" s="88">
        <v>304.14</v>
      </c>
      <c r="I19" s="88">
        <f>I18*30.2%</f>
        <v>63.419999999999995</v>
      </c>
      <c r="J19" s="88">
        <v>63.4</v>
      </c>
      <c r="K19" s="86"/>
      <c r="L19" s="87"/>
      <c r="M19" s="87"/>
      <c r="N19" s="87">
        <f>H18+H19+H32+H33+H35+H36+H43+H51+H56+H58+H59+H65+H66+H67+H68+H87+H90+H97+H109+H118+H119+H137+H144</f>
        <v>4742.4800000000005</v>
      </c>
    </row>
    <row r="20" spans="1:15" ht="27" customHeight="1">
      <c r="A20" s="72" t="s">
        <v>69</v>
      </c>
      <c r="B20" s="73" t="s">
        <v>55</v>
      </c>
      <c r="C20" s="73" t="s">
        <v>70</v>
      </c>
      <c r="D20" s="73" t="s">
        <v>59</v>
      </c>
      <c r="E20" s="73" t="s">
        <v>71</v>
      </c>
      <c r="F20" s="73"/>
      <c r="G20" s="73"/>
      <c r="H20" s="74">
        <f>H21+H28</f>
        <v>1051.97</v>
      </c>
      <c r="I20" s="74">
        <f>I21+I28</f>
        <v>569.03899999999999</v>
      </c>
      <c r="J20" s="74">
        <f>J21+J28</f>
        <v>724.8</v>
      </c>
    </row>
    <row r="21" spans="1:15" ht="1.5" customHeight="1">
      <c r="A21" s="89" t="s">
        <v>72</v>
      </c>
      <c r="B21" s="90" t="s">
        <v>55</v>
      </c>
      <c r="C21" s="90" t="s">
        <v>70</v>
      </c>
      <c r="D21" s="90" t="s">
        <v>59</v>
      </c>
      <c r="E21" s="90" t="s">
        <v>71</v>
      </c>
      <c r="F21" s="90"/>
      <c r="G21" s="90"/>
      <c r="H21" s="80">
        <f t="shared" ref="H21:J22" si="1">H22</f>
        <v>0</v>
      </c>
      <c r="I21" s="80">
        <f t="shared" si="1"/>
        <v>0</v>
      </c>
      <c r="J21" s="80">
        <f t="shared" si="1"/>
        <v>0</v>
      </c>
    </row>
    <row r="22" spans="1:15" ht="36" hidden="1">
      <c r="A22" s="89" t="s">
        <v>73</v>
      </c>
      <c r="B22" s="90" t="s">
        <v>55</v>
      </c>
      <c r="C22" s="90" t="s">
        <v>70</v>
      </c>
      <c r="D22" s="90" t="s">
        <v>59</v>
      </c>
      <c r="E22" s="90" t="s">
        <v>71</v>
      </c>
      <c r="F22" s="90" t="s">
        <v>74</v>
      </c>
      <c r="G22" s="90"/>
      <c r="H22" s="91">
        <f t="shared" si="1"/>
        <v>0</v>
      </c>
      <c r="I22" s="91">
        <f t="shared" si="1"/>
        <v>0</v>
      </c>
      <c r="J22" s="91">
        <f t="shared" si="1"/>
        <v>0</v>
      </c>
    </row>
    <row r="23" spans="1:15" ht="36" hidden="1">
      <c r="A23" s="78" t="s">
        <v>75</v>
      </c>
      <c r="B23" s="79" t="s">
        <v>55</v>
      </c>
      <c r="C23" s="79" t="s">
        <v>70</v>
      </c>
      <c r="D23" s="79" t="s">
        <v>59</v>
      </c>
      <c r="E23" s="79" t="s">
        <v>71</v>
      </c>
      <c r="F23" s="79" t="s">
        <v>76</v>
      </c>
      <c r="G23" s="79"/>
      <c r="H23" s="92">
        <f>SUM(H24:H27)</f>
        <v>0</v>
      </c>
      <c r="I23" s="92">
        <f>SUM(I24:I27)</f>
        <v>0</v>
      </c>
      <c r="J23" s="92">
        <f>SUM(J24:J27)</f>
        <v>0</v>
      </c>
    </row>
    <row r="24" spans="1:15" ht="25.5" hidden="1" customHeight="1">
      <c r="A24" s="93" t="s">
        <v>64</v>
      </c>
      <c r="B24" s="82" t="s">
        <v>55</v>
      </c>
      <c r="C24" s="82" t="s">
        <v>70</v>
      </c>
      <c r="D24" s="82" t="s">
        <v>59</v>
      </c>
      <c r="E24" s="82" t="s">
        <v>71</v>
      </c>
      <c r="F24" s="82" t="s">
        <v>76</v>
      </c>
      <c r="G24" s="82" t="s">
        <v>65</v>
      </c>
      <c r="H24" s="83">
        <f>'000'!I30</f>
        <v>0</v>
      </c>
      <c r="I24" s="83">
        <f>'000'!J30</f>
        <v>0</v>
      </c>
      <c r="J24" s="83">
        <f>'000'!K30</f>
        <v>0</v>
      </c>
    </row>
    <row r="25" spans="1:15" ht="25.5" hidden="1" customHeight="1">
      <c r="A25" s="93" t="str">
        <f>'000'!A31</f>
        <v>Фонд оплаты труда государственных (муниципальных) органов и взносы по обязательному социальному страхованию</v>
      </c>
      <c r="B25" s="82" t="s">
        <v>55</v>
      </c>
      <c r="C25" s="82" t="s">
        <v>70</v>
      </c>
      <c r="D25" s="82" t="s">
        <v>59</v>
      </c>
      <c r="E25" s="82" t="s">
        <v>71</v>
      </c>
      <c r="F25" s="82" t="s">
        <v>76</v>
      </c>
      <c r="G25" s="82" t="s">
        <v>67</v>
      </c>
      <c r="H25" s="83">
        <f>'000'!I31</f>
        <v>0</v>
      </c>
      <c r="I25" s="83">
        <f>'000'!J31</f>
        <v>0</v>
      </c>
      <c r="J25" s="83">
        <f>'000'!K31</f>
        <v>0</v>
      </c>
    </row>
    <row r="26" spans="1:15" ht="24.75" hidden="1" customHeight="1">
      <c r="A26" s="93" t="s">
        <v>77</v>
      </c>
      <c r="B26" s="82" t="s">
        <v>55</v>
      </c>
      <c r="C26" s="82" t="s">
        <v>70</v>
      </c>
      <c r="D26" s="82" t="s">
        <v>59</v>
      </c>
      <c r="E26" s="82" t="s">
        <v>71</v>
      </c>
      <c r="F26" s="82" t="s">
        <v>76</v>
      </c>
      <c r="G26" s="82" t="s">
        <v>78</v>
      </c>
      <c r="H26" s="83">
        <f>'000'!I32</f>
        <v>0</v>
      </c>
      <c r="I26" s="83">
        <f>'000'!J32</f>
        <v>0</v>
      </c>
      <c r="J26" s="83">
        <f>'000'!K32</f>
        <v>0</v>
      </c>
    </row>
    <row r="27" spans="1:15" ht="24" hidden="1">
      <c r="A27" s="93" t="s">
        <v>79</v>
      </c>
      <c r="B27" s="82" t="s">
        <v>55</v>
      </c>
      <c r="C27" s="82" t="s">
        <v>70</v>
      </c>
      <c r="D27" s="82" t="s">
        <v>59</v>
      </c>
      <c r="E27" s="82" t="s">
        <v>71</v>
      </c>
      <c r="F27" s="82" t="s">
        <v>76</v>
      </c>
      <c r="G27" s="82" t="s">
        <v>80</v>
      </c>
      <c r="H27" s="83">
        <f>'000'!I33</f>
        <v>0</v>
      </c>
      <c r="I27" s="83">
        <f>'000'!J33</f>
        <v>0</v>
      </c>
      <c r="J27" s="83">
        <f>'000'!K33</f>
        <v>0</v>
      </c>
    </row>
    <row r="28" spans="1:15" s="71" customFormat="1" ht="36">
      <c r="A28" s="68" t="s">
        <v>81</v>
      </c>
      <c r="B28" s="69" t="s">
        <v>55</v>
      </c>
      <c r="C28" s="69" t="s">
        <v>70</v>
      </c>
      <c r="D28" s="69" t="s">
        <v>59</v>
      </c>
      <c r="E28" s="69" t="s">
        <v>71</v>
      </c>
      <c r="F28" s="69"/>
      <c r="G28" s="69"/>
      <c r="H28" s="70">
        <f>H29</f>
        <v>1051.97</v>
      </c>
      <c r="I28" s="70">
        <f t="shared" ref="H28:J29" si="2">I29</f>
        <v>569.03899999999999</v>
      </c>
      <c r="J28" s="70">
        <f t="shared" si="2"/>
        <v>724.8</v>
      </c>
    </row>
    <row r="29" spans="1:15" ht="14.25" customHeight="1">
      <c r="A29" s="72" t="s">
        <v>58</v>
      </c>
      <c r="B29" s="73" t="s">
        <v>55</v>
      </c>
      <c r="C29" s="73" t="s">
        <v>70</v>
      </c>
      <c r="D29" s="73" t="s">
        <v>59</v>
      </c>
      <c r="E29" s="73" t="s">
        <v>71</v>
      </c>
      <c r="F29" s="73"/>
      <c r="G29" s="73"/>
      <c r="H29" s="74">
        <f t="shared" si="2"/>
        <v>1051.97</v>
      </c>
      <c r="I29" s="74">
        <f t="shared" si="2"/>
        <v>569.03899999999999</v>
      </c>
      <c r="J29" s="74">
        <f t="shared" si="2"/>
        <v>724.8</v>
      </c>
    </row>
    <row r="30" spans="1:15" ht="24">
      <c r="A30" s="75" t="s">
        <v>82</v>
      </c>
      <c r="B30" s="76" t="s">
        <v>55</v>
      </c>
      <c r="C30" s="76" t="s">
        <v>70</v>
      </c>
      <c r="D30" s="76" t="s">
        <v>59</v>
      </c>
      <c r="E30" s="76" t="s">
        <v>71</v>
      </c>
      <c r="F30" s="76"/>
      <c r="G30" s="76"/>
      <c r="H30" s="77">
        <f>H31+H34</f>
        <v>1051.97</v>
      </c>
      <c r="I30" s="77">
        <f>I31+I34</f>
        <v>569.03899999999999</v>
      </c>
      <c r="J30" s="77">
        <f>J31+J34</f>
        <v>724.8</v>
      </c>
    </row>
    <row r="31" spans="1:15" ht="24">
      <c r="A31" s="78" t="s">
        <v>83</v>
      </c>
      <c r="B31" s="79" t="s">
        <v>55</v>
      </c>
      <c r="C31" s="79" t="s">
        <v>70</v>
      </c>
      <c r="D31" s="79" t="s">
        <v>59</v>
      </c>
      <c r="E31" s="79" t="s">
        <v>71</v>
      </c>
      <c r="F31" s="79" t="s">
        <v>84</v>
      </c>
      <c r="G31" s="79"/>
      <c r="H31" s="92">
        <f>H32+H33</f>
        <v>626.70000000000005</v>
      </c>
      <c r="I31" s="92">
        <f>I32+I33</f>
        <v>318.339</v>
      </c>
      <c r="J31" s="92">
        <f>J32+J33</f>
        <v>390.6</v>
      </c>
    </row>
    <row r="32" spans="1:15" ht="24">
      <c r="A32" s="81" t="s">
        <v>64</v>
      </c>
      <c r="B32" s="82" t="s">
        <v>55</v>
      </c>
      <c r="C32" s="82" t="s">
        <v>70</v>
      </c>
      <c r="D32" s="82" t="s">
        <v>59</v>
      </c>
      <c r="E32" s="82" t="s">
        <v>71</v>
      </c>
      <c r="F32" s="82" t="s">
        <v>84</v>
      </c>
      <c r="G32" s="82" t="s">
        <v>65</v>
      </c>
      <c r="H32" s="83">
        <v>344.8</v>
      </c>
      <c r="I32" s="83">
        <v>244.5</v>
      </c>
      <c r="J32" s="83">
        <v>300</v>
      </c>
    </row>
    <row r="33" spans="1:12" ht="33.75">
      <c r="A33" s="84" t="s">
        <v>66</v>
      </c>
      <c r="B33" s="82" t="s">
        <v>55</v>
      </c>
      <c r="C33" s="82" t="s">
        <v>70</v>
      </c>
      <c r="D33" s="82" t="s">
        <v>59</v>
      </c>
      <c r="E33" s="82" t="s">
        <v>71</v>
      </c>
      <c r="F33" s="82" t="s">
        <v>84</v>
      </c>
      <c r="G33" s="82" t="s">
        <v>67</v>
      </c>
      <c r="H33" s="83">
        <v>281.89999999999998</v>
      </c>
      <c r="I33" s="83">
        <f>I32*30.2%</f>
        <v>73.838999999999999</v>
      </c>
      <c r="J33" s="83">
        <f>J32*30.2%</f>
        <v>90.6</v>
      </c>
    </row>
    <row r="34" spans="1:12" ht="24">
      <c r="A34" s="78" t="s">
        <v>85</v>
      </c>
      <c r="B34" s="79" t="s">
        <v>55</v>
      </c>
      <c r="C34" s="79" t="s">
        <v>70</v>
      </c>
      <c r="D34" s="79" t="s">
        <v>59</v>
      </c>
      <c r="E34" s="79" t="s">
        <v>71</v>
      </c>
      <c r="F34" s="79" t="s">
        <v>86</v>
      </c>
      <c r="G34" s="79"/>
      <c r="H34" s="92">
        <f>SUM(H35:H43)</f>
        <v>425.27000000000004</v>
      </c>
      <c r="I34" s="92">
        <f t="shared" ref="I34:J34" si="3">SUM(I35:I43)</f>
        <v>250.7</v>
      </c>
      <c r="J34" s="92">
        <f t="shared" si="3"/>
        <v>334.2</v>
      </c>
    </row>
    <row r="35" spans="1:12" ht="25.5">
      <c r="A35" s="94" t="s">
        <v>77</v>
      </c>
      <c r="B35" s="82" t="s">
        <v>55</v>
      </c>
      <c r="C35" s="82" t="s">
        <v>70</v>
      </c>
      <c r="D35" s="82" t="s">
        <v>59</v>
      </c>
      <c r="E35" s="82" t="s">
        <v>71</v>
      </c>
      <c r="F35" s="82" t="s">
        <v>86</v>
      </c>
      <c r="G35" s="82" t="s">
        <v>78</v>
      </c>
      <c r="H35" s="83">
        <v>0</v>
      </c>
      <c r="I35" s="83"/>
      <c r="J35" s="83"/>
    </row>
    <row r="36" spans="1:12" ht="25.5">
      <c r="A36" s="94" t="s">
        <v>79</v>
      </c>
      <c r="B36" s="82" t="s">
        <v>55</v>
      </c>
      <c r="C36" s="82" t="s">
        <v>70</v>
      </c>
      <c r="D36" s="82" t="s">
        <v>59</v>
      </c>
      <c r="E36" s="82" t="s">
        <v>71</v>
      </c>
      <c r="F36" s="82" t="s">
        <v>86</v>
      </c>
      <c r="G36" s="82" t="s">
        <v>80</v>
      </c>
      <c r="H36" s="83">
        <v>248.5</v>
      </c>
      <c r="I36" s="83">
        <f>200-67.6</f>
        <v>132.4</v>
      </c>
      <c r="J36" s="83">
        <f>388.9-173</f>
        <v>215.89999999999998</v>
      </c>
      <c r="L36" s="39">
        <f>222516.8-31211+101484.1</f>
        <v>292789.90000000002</v>
      </c>
    </row>
    <row r="37" spans="1:12" ht="25.5">
      <c r="A37" s="251" t="s">
        <v>79</v>
      </c>
      <c r="B37" s="252" t="s">
        <v>55</v>
      </c>
      <c r="C37" s="252" t="s">
        <v>70</v>
      </c>
      <c r="D37" s="252" t="s">
        <v>59</v>
      </c>
      <c r="E37" s="252" t="s">
        <v>71</v>
      </c>
      <c r="F37" s="252" t="s">
        <v>94</v>
      </c>
      <c r="G37" s="254" t="s">
        <v>80</v>
      </c>
      <c r="H37" s="253">
        <v>19.5</v>
      </c>
      <c r="I37" s="253"/>
      <c r="J37" s="253"/>
    </row>
    <row r="38" spans="1:12" ht="25.5">
      <c r="A38" s="94" t="s">
        <v>79</v>
      </c>
      <c r="B38" s="82" t="s">
        <v>55</v>
      </c>
      <c r="C38" s="82" t="s">
        <v>70</v>
      </c>
      <c r="D38" s="82" t="s">
        <v>59</v>
      </c>
      <c r="E38" s="82" t="s">
        <v>71</v>
      </c>
      <c r="F38" s="255" t="s">
        <v>86</v>
      </c>
      <c r="G38" s="255" t="s">
        <v>124</v>
      </c>
      <c r="H38" s="253">
        <v>20</v>
      </c>
      <c r="I38" s="253"/>
      <c r="J38" s="253"/>
    </row>
    <row r="39" spans="1:12" ht="25.5">
      <c r="A39" s="251" t="s">
        <v>79</v>
      </c>
      <c r="B39" s="252" t="s">
        <v>55</v>
      </c>
      <c r="C39" s="252" t="s">
        <v>70</v>
      </c>
      <c r="D39" s="252" t="s">
        <v>59</v>
      </c>
      <c r="E39" s="252" t="s">
        <v>71</v>
      </c>
      <c r="F39" s="252" t="s">
        <v>86</v>
      </c>
      <c r="G39" s="254" t="s">
        <v>285</v>
      </c>
      <c r="H39" s="253">
        <v>76.97</v>
      </c>
      <c r="I39" s="253"/>
      <c r="J39" s="253"/>
    </row>
    <row r="40" spans="1:12">
      <c r="A40" s="251" t="s">
        <v>286</v>
      </c>
      <c r="B40" s="252" t="s">
        <v>55</v>
      </c>
      <c r="C40" s="252" t="s">
        <v>70</v>
      </c>
      <c r="D40" s="252" t="s">
        <v>59</v>
      </c>
      <c r="E40" s="252" t="s">
        <v>71</v>
      </c>
      <c r="F40" s="252" t="s">
        <v>86</v>
      </c>
      <c r="G40" s="254" t="s">
        <v>287</v>
      </c>
      <c r="H40" s="253">
        <v>13</v>
      </c>
      <c r="I40" s="253"/>
      <c r="J40" s="253"/>
    </row>
    <row r="41" spans="1:12">
      <c r="A41" s="94" t="s">
        <v>87</v>
      </c>
      <c r="B41" s="82" t="s">
        <v>55</v>
      </c>
      <c r="C41" s="82" t="s">
        <v>70</v>
      </c>
      <c r="D41" s="82" t="s">
        <v>59</v>
      </c>
      <c r="E41" s="82" t="s">
        <v>71</v>
      </c>
      <c r="F41" s="82" t="s">
        <v>86</v>
      </c>
      <c r="G41" s="82" t="s">
        <v>88</v>
      </c>
      <c r="H41" s="83">
        <v>3.1</v>
      </c>
      <c r="I41" s="83">
        <v>118.3</v>
      </c>
      <c r="J41" s="83">
        <v>118.3</v>
      </c>
    </row>
    <row r="42" spans="1:12">
      <c r="A42" s="94" t="s">
        <v>89</v>
      </c>
      <c r="B42" s="82" t="s">
        <v>55</v>
      </c>
      <c r="C42" s="82" t="s">
        <v>70</v>
      </c>
      <c r="D42" s="82" t="s">
        <v>59</v>
      </c>
      <c r="E42" s="82" t="s">
        <v>71</v>
      </c>
      <c r="F42" s="82" t="s">
        <v>86</v>
      </c>
      <c r="G42" s="82" t="s">
        <v>90</v>
      </c>
      <c r="H42" s="83">
        <v>0.8</v>
      </c>
      <c r="I42" s="83">
        <f>'5'!J48</f>
        <v>0</v>
      </c>
      <c r="J42" s="83">
        <f>'5'!K48</f>
        <v>0</v>
      </c>
    </row>
    <row r="43" spans="1:12">
      <c r="A43" s="94" t="str">
        <f>'000'!A44</f>
        <v>Уплата иных платежей</v>
      </c>
      <c r="B43" s="82" t="s">
        <v>55</v>
      </c>
      <c r="C43" s="82" t="s">
        <v>70</v>
      </c>
      <c r="D43" s="82" t="s">
        <v>59</v>
      </c>
      <c r="E43" s="82" t="s">
        <v>71</v>
      </c>
      <c r="F43" s="82" t="s">
        <v>86</v>
      </c>
      <c r="G43" s="82" t="s">
        <v>91</v>
      </c>
      <c r="H43" s="83">
        <v>43.4</v>
      </c>
      <c r="I43" s="83">
        <f>'000'!J44</f>
        <v>0</v>
      </c>
      <c r="J43" s="83">
        <f>'000'!K44</f>
        <v>0</v>
      </c>
    </row>
    <row r="44" spans="1:12" ht="24">
      <c r="A44" s="78" t="s">
        <v>83</v>
      </c>
      <c r="B44" s="79" t="s">
        <v>55</v>
      </c>
      <c r="C44" s="79" t="s">
        <v>70</v>
      </c>
      <c r="D44" s="79" t="s">
        <v>59</v>
      </c>
      <c r="E44" s="79" t="s">
        <v>71</v>
      </c>
      <c r="F44" s="79" t="s">
        <v>93</v>
      </c>
      <c r="G44" s="79"/>
      <c r="H44" s="92">
        <f>H45+H46</f>
        <v>100.5</v>
      </c>
      <c r="I44" s="92">
        <f>I45+I46</f>
        <v>0</v>
      </c>
      <c r="J44" s="92">
        <f>J45+J46</f>
        <v>0</v>
      </c>
    </row>
    <row r="45" spans="1:12" ht="23.25" customHeight="1">
      <c r="A45" s="81" t="s">
        <v>64</v>
      </c>
      <c r="B45" s="82" t="s">
        <v>55</v>
      </c>
      <c r="C45" s="82" t="s">
        <v>70</v>
      </c>
      <c r="D45" s="82" t="s">
        <v>59</v>
      </c>
      <c r="E45" s="82" t="s">
        <v>71</v>
      </c>
      <c r="F45" s="82" t="s">
        <v>94</v>
      </c>
      <c r="G45" s="82" t="s">
        <v>65</v>
      </c>
      <c r="H45" s="83">
        <v>100</v>
      </c>
      <c r="I45" s="83">
        <f>'000'!J46</f>
        <v>0</v>
      </c>
      <c r="J45" s="83">
        <f>'000'!K46</f>
        <v>0</v>
      </c>
    </row>
    <row r="46" spans="1:12" ht="36">
      <c r="A46" s="81" t="s">
        <v>66</v>
      </c>
      <c r="B46" s="82" t="s">
        <v>55</v>
      </c>
      <c r="C46" s="82" t="s">
        <v>70</v>
      </c>
      <c r="D46" s="82" t="s">
        <v>59</v>
      </c>
      <c r="E46" s="82" t="s">
        <v>71</v>
      </c>
      <c r="F46" s="82" t="s">
        <v>94</v>
      </c>
      <c r="G46" s="82" t="s">
        <v>67</v>
      </c>
      <c r="H46" s="83">
        <v>0.5</v>
      </c>
      <c r="I46" s="83"/>
      <c r="J46" s="83"/>
    </row>
    <row r="47" spans="1:12" ht="24">
      <c r="A47" s="72" t="s">
        <v>95</v>
      </c>
      <c r="B47" s="73" t="s">
        <v>55</v>
      </c>
      <c r="C47" s="73" t="s">
        <v>70</v>
      </c>
      <c r="D47" s="73" t="s">
        <v>59</v>
      </c>
      <c r="E47" s="73" t="s">
        <v>60</v>
      </c>
      <c r="F47" s="73"/>
      <c r="G47" s="73"/>
      <c r="H47" s="74">
        <f t="shared" ref="H47:J50" si="4">H48</f>
        <v>0.3</v>
      </c>
      <c r="I47" s="74">
        <f t="shared" si="4"/>
        <v>0.3</v>
      </c>
      <c r="J47" s="74">
        <f t="shared" si="4"/>
        <v>0.3</v>
      </c>
    </row>
    <row r="48" spans="1:12" ht="36">
      <c r="A48" s="75" t="s">
        <v>96</v>
      </c>
      <c r="B48" s="76" t="s">
        <v>55</v>
      </c>
      <c r="C48" s="76" t="s">
        <v>70</v>
      </c>
      <c r="D48" s="76" t="s">
        <v>59</v>
      </c>
      <c r="E48" s="76" t="s">
        <v>71</v>
      </c>
      <c r="F48" s="76"/>
      <c r="G48" s="76"/>
      <c r="H48" s="77">
        <f t="shared" si="4"/>
        <v>0.3</v>
      </c>
      <c r="I48" s="77">
        <f t="shared" si="4"/>
        <v>0.3</v>
      </c>
      <c r="J48" s="77">
        <f t="shared" si="4"/>
        <v>0.3</v>
      </c>
    </row>
    <row r="49" spans="1:10" ht="36">
      <c r="A49" s="78" t="s">
        <v>97</v>
      </c>
      <c r="B49" s="79" t="s">
        <v>55</v>
      </c>
      <c r="C49" s="79" t="s">
        <v>70</v>
      </c>
      <c r="D49" s="79" t="s">
        <v>59</v>
      </c>
      <c r="E49" s="79" t="s">
        <v>71</v>
      </c>
      <c r="F49" s="79" t="s">
        <v>98</v>
      </c>
      <c r="G49" s="79"/>
      <c r="H49" s="92">
        <f t="shared" si="4"/>
        <v>0.3</v>
      </c>
      <c r="I49" s="92">
        <f t="shared" si="4"/>
        <v>0.3</v>
      </c>
      <c r="J49" s="92">
        <f t="shared" si="4"/>
        <v>0.3</v>
      </c>
    </row>
    <row r="50" spans="1:10" ht="35.25" customHeight="1">
      <c r="A50" s="95" t="s">
        <v>99</v>
      </c>
      <c r="B50" s="96" t="s">
        <v>55</v>
      </c>
      <c r="C50" s="96" t="s">
        <v>70</v>
      </c>
      <c r="D50" s="96" t="s">
        <v>59</v>
      </c>
      <c r="E50" s="96" t="s">
        <v>71</v>
      </c>
      <c r="F50" s="96" t="s">
        <v>100</v>
      </c>
      <c r="G50" s="96"/>
      <c r="H50" s="97">
        <f t="shared" si="4"/>
        <v>0.3</v>
      </c>
      <c r="I50" s="97">
        <f t="shared" si="4"/>
        <v>0.3</v>
      </c>
      <c r="J50" s="97">
        <f t="shared" si="4"/>
        <v>0.3</v>
      </c>
    </row>
    <row r="51" spans="1:10" ht="25.5">
      <c r="A51" s="94" t="s">
        <v>79</v>
      </c>
      <c r="B51" s="82" t="s">
        <v>55</v>
      </c>
      <c r="C51" s="82" t="s">
        <v>70</v>
      </c>
      <c r="D51" s="82" t="s">
        <v>59</v>
      </c>
      <c r="E51" s="82" t="s">
        <v>71</v>
      </c>
      <c r="F51" s="82" t="s">
        <v>100</v>
      </c>
      <c r="G51" s="82" t="s">
        <v>80</v>
      </c>
      <c r="H51" s="83">
        <v>0.3</v>
      </c>
      <c r="I51" s="83">
        <v>0.3</v>
      </c>
      <c r="J51" s="83">
        <v>0.3</v>
      </c>
    </row>
    <row r="52" spans="1:10" s="71" customFormat="1">
      <c r="A52" s="68" t="s">
        <v>101</v>
      </c>
      <c r="B52" s="69" t="s">
        <v>55</v>
      </c>
      <c r="C52" s="69" t="s">
        <v>102</v>
      </c>
      <c r="D52" s="69"/>
      <c r="E52" s="69"/>
      <c r="F52" s="69"/>
      <c r="G52" s="69"/>
      <c r="H52" s="70">
        <f t="shared" ref="H52:J55" si="5">H53</f>
        <v>0</v>
      </c>
      <c r="I52" s="70">
        <f t="shared" si="5"/>
        <v>0</v>
      </c>
      <c r="J52" s="70">
        <f t="shared" si="5"/>
        <v>0</v>
      </c>
    </row>
    <row r="53" spans="1:10" ht="24">
      <c r="A53" s="72" t="s">
        <v>103</v>
      </c>
      <c r="B53" s="73" t="s">
        <v>55</v>
      </c>
      <c r="C53" s="73" t="s">
        <v>102</v>
      </c>
      <c r="D53" s="73" t="s">
        <v>92</v>
      </c>
      <c r="E53" s="73" t="s">
        <v>61</v>
      </c>
      <c r="F53" s="73"/>
      <c r="G53" s="73"/>
      <c r="H53" s="74">
        <f t="shared" si="5"/>
        <v>0</v>
      </c>
      <c r="I53" s="74">
        <f t="shared" si="5"/>
        <v>0</v>
      </c>
      <c r="J53" s="74">
        <f t="shared" si="5"/>
        <v>0</v>
      </c>
    </row>
    <row r="54" spans="1:10" ht="36">
      <c r="A54" s="75" t="s">
        <v>96</v>
      </c>
      <c r="B54" s="76" t="s">
        <v>55</v>
      </c>
      <c r="C54" s="76" t="s">
        <v>102</v>
      </c>
      <c r="D54" s="76" t="s">
        <v>92</v>
      </c>
      <c r="E54" s="76" t="s">
        <v>61</v>
      </c>
      <c r="F54" s="76"/>
      <c r="G54" s="76"/>
      <c r="H54" s="77">
        <f t="shared" si="5"/>
        <v>0</v>
      </c>
      <c r="I54" s="77">
        <f t="shared" si="5"/>
        <v>0</v>
      </c>
      <c r="J54" s="77">
        <f t="shared" si="5"/>
        <v>0</v>
      </c>
    </row>
    <row r="55" spans="1:10">
      <c r="A55" s="78" t="s">
        <v>104</v>
      </c>
      <c r="B55" s="79" t="s">
        <v>55</v>
      </c>
      <c r="C55" s="79" t="s">
        <v>102</v>
      </c>
      <c r="D55" s="79" t="s">
        <v>92</v>
      </c>
      <c r="E55" s="79" t="s">
        <v>61</v>
      </c>
      <c r="F55" s="79" t="s">
        <v>105</v>
      </c>
      <c r="G55" s="79"/>
      <c r="H55" s="80">
        <f t="shared" si="5"/>
        <v>0</v>
      </c>
      <c r="I55" s="80">
        <f t="shared" si="5"/>
        <v>0</v>
      </c>
      <c r="J55" s="80">
        <f t="shared" si="5"/>
        <v>0</v>
      </c>
    </row>
    <row r="56" spans="1:10" hidden="1">
      <c r="A56" s="94" t="s">
        <v>106</v>
      </c>
      <c r="B56" s="82" t="s">
        <v>55</v>
      </c>
      <c r="C56" s="82" t="s">
        <v>102</v>
      </c>
      <c r="D56" s="82" t="s">
        <v>92</v>
      </c>
      <c r="E56" s="82" t="s">
        <v>61</v>
      </c>
      <c r="F56" s="82" t="s">
        <v>105</v>
      </c>
      <c r="G56" s="82" t="s">
        <v>107</v>
      </c>
      <c r="H56" s="83"/>
      <c r="I56" s="83"/>
      <c r="J56" s="83"/>
    </row>
    <row r="57" spans="1:10">
      <c r="A57" s="94" t="str">
        <f>'000'!A57</f>
        <v>Другие общегосударственные вопросы</v>
      </c>
      <c r="B57" s="69" t="s">
        <v>55</v>
      </c>
      <c r="C57" s="69" t="s">
        <v>108</v>
      </c>
      <c r="D57" s="69" t="s">
        <v>92</v>
      </c>
      <c r="E57" s="69" t="s">
        <v>61</v>
      </c>
      <c r="F57" s="69"/>
      <c r="G57" s="69"/>
      <c r="H57" s="98">
        <f>H58+H59</f>
        <v>0</v>
      </c>
      <c r="I57" s="98">
        <v>0</v>
      </c>
      <c r="J57" s="98">
        <v>0</v>
      </c>
    </row>
    <row r="58" spans="1:10" ht="25.5" hidden="1">
      <c r="A58" s="94" t="str">
        <f>'000'!A58</f>
        <v>Прочая закупка товаров, работ и услуг для обеспечения государственных (муниципальных) нужд</v>
      </c>
      <c r="B58" s="82" t="s">
        <v>55</v>
      </c>
      <c r="C58" s="82" t="s">
        <v>108</v>
      </c>
      <c r="D58" s="82" t="s">
        <v>92</v>
      </c>
      <c r="E58" s="82" t="s">
        <v>61</v>
      </c>
      <c r="F58" s="82" t="s">
        <v>109</v>
      </c>
      <c r="G58" s="82" t="s">
        <v>80</v>
      </c>
      <c r="H58" s="83"/>
      <c r="I58" s="83">
        <v>0</v>
      </c>
      <c r="J58" s="83">
        <v>0</v>
      </c>
    </row>
    <row r="59" spans="1:10" ht="25.5" hidden="1">
      <c r="A59" s="94" t="s">
        <v>79</v>
      </c>
      <c r="B59" s="82" t="s">
        <v>55</v>
      </c>
      <c r="C59" s="82" t="s">
        <v>108</v>
      </c>
      <c r="D59" s="82" t="s">
        <v>92</v>
      </c>
      <c r="E59" s="82" t="s">
        <v>61</v>
      </c>
      <c r="F59" s="82" t="s">
        <v>94</v>
      </c>
      <c r="G59" s="82" t="s">
        <v>80</v>
      </c>
      <c r="H59" s="83"/>
      <c r="I59" s="83">
        <v>0</v>
      </c>
      <c r="J59" s="83">
        <v>0</v>
      </c>
    </row>
    <row r="60" spans="1:10" s="67" customFormat="1">
      <c r="A60" s="63" t="s">
        <v>111</v>
      </c>
      <c r="B60" s="64" t="s">
        <v>57</v>
      </c>
      <c r="C60" s="65"/>
      <c r="D60" s="65"/>
      <c r="E60" s="65"/>
      <c r="F60" s="65"/>
      <c r="G60" s="65"/>
      <c r="H60" s="66">
        <f t="shared" ref="H60:J63" si="6">H61</f>
        <v>86.8</v>
      </c>
      <c r="I60" s="66">
        <f t="shared" si="6"/>
        <v>87.4</v>
      </c>
      <c r="J60" s="66">
        <f t="shared" si="6"/>
        <v>90.1</v>
      </c>
    </row>
    <row r="61" spans="1:10" s="71" customFormat="1">
      <c r="A61" s="68" t="s">
        <v>112</v>
      </c>
      <c r="B61" s="69" t="s">
        <v>57</v>
      </c>
      <c r="C61" s="69" t="s">
        <v>113</v>
      </c>
      <c r="D61" s="69"/>
      <c r="E61" s="69"/>
      <c r="F61" s="69"/>
      <c r="G61" s="69"/>
      <c r="H61" s="70">
        <f t="shared" si="6"/>
        <v>86.8</v>
      </c>
      <c r="I61" s="70">
        <f t="shared" si="6"/>
        <v>87.4</v>
      </c>
      <c r="J61" s="70">
        <f t="shared" si="6"/>
        <v>90.1</v>
      </c>
    </row>
    <row r="62" spans="1:10" ht="25.5" customHeight="1">
      <c r="A62" s="72" t="s">
        <v>69</v>
      </c>
      <c r="B62" s="73" t="s">
        <v>57</v>
      </c>
      <c r="C62" s="73" t="s">
        <v>113</v>
      </c>
      <c r="D62" s="73" t="s">
        <v>92</v>
      </c>
      <c r="E62" s="73" t="s">
        <v>60</v>
      </c>
      <c r="F62" s="73"/>
      <c r="G62" s="73"/>
      <c r="H62" s="74">
        <f t="shared" si="6"/>
        <v>86.8</v>
      </c>
      <c r="I62" s="74">
        <f t="shared" si="6"/>
        <v>87.4</v>
      </c>
      <c r="J62" s="74">
        <f t="shared" si="6"/>
        <v>90.1</v>
      </c>
    </row>
    <row r="63" spans="1:10" ht="48">
      <c r="A63" s="75" t="s">
        <v>114</v>
      </c>
      <c r="B63" s="76" t="s">
        <v>57</v>
      </c>
      <c r="C63" s="76" t="s">
        <v>113</v>
      </c>
      <c r="D63" s="76" t="s">
        <v>92</v>
      </c>
      <c r="E63" s="76" t="s">
        <v>61</v>
      </c>
      <c r="F63" s="76"/>
      <c r="G63" s="76"/>
      <c r="H63" s="77">
        <f t="shared" si="6"/>
        <v>86.8</v>
      </c>
      <c r="I63" s="77">
        <f t="shared" si="6"/>
        <v>87.4</v>
      </c>
      <c r="J63" s="77">
        <f t="shared" si="6"/>
        <v>90.1</v>
      </c>
    </row>
    <row r="64" spans="1:10" ht="24">
      <c r="A64" s="78" t="s">
        <v>115</v>
      </c>
      <c r="B64" s="79" t="s">
        <v>57</v>
      </c>
      <c r="C64" s="79" t="s">
        <v>113</v>
      </c>
      <c r="D64" s="79" t="s">
        <v>92</v>
      </c>
      <c r="E64" s="79" t="s">
        <v>61</v>
      </c>
      <c r="F64" s="79" t="s">
        <v>116</v>
      </c>
      <c r="G64" s="79"/>
      <c r="H64" s="80">
        <f>SUM(H65:H68)</f>
        <v>86.8</v>
      </c>
      <c r="I64" s="80">
        <f>SUM(I65:I68)</f>
        <v>87.4</v>
      </c>
      <c r="J64" s="80">
        <f>SUM(J65:J68)</f>
        <v>90.1</v>
      </c>
    </row>
    <row r="65" spans="1:10" ht="24">
      <c r="A65" s="81" t="s">
        <v>64</v>
      </c>
      <c r="B65" s="82" t="s">
        <v>57</v>
      </c>
      <c r="C65" s="82" t="s">
        <v>113</v>
      </c>
      <c r="D65" s="82" t="s">
        <v>92</v>
      </c>
      <c r="E65" s="82" t="s">
        <v>61</v>
      </c>
      <c r="F65" s="82" t="s">
        <v>116</v>
      </c>
      <c r="G65" s="82" t="s">
        <v>65</v>
      </c>
      <c r="H65" s="83">
        <v>62.8</v>
      </c>
      <c r="I65" s="83">
        <v>63.2</v>
      </c>
      <c r="J65" s="83">
        <v>65.099999999999994</v>
      </c>
    </row>
    <row r="66" spans="1:10" ht="36">
      <c r="A66" s="81" t="s">
        <v>66</v>
      </c>
      <c r="B66" s="82" t="s">
        <v>57</v>
      </c>
      <c r="C66" s="82" t="s">
        <v>113</v>
      </c>
      <c r="D66" s="82" t="s">
        <v>92</v>
      </c>
      <c r="E66" s="82" t="s">
        <v>61</v>
      </c>
      <c r="F66" s="82" t="s">
        <v>116</v>
      </c>
      <c r="G66" s="82" t="s">
        <v>67</v>
      </c>
      <c r="H66" s="83">
        <v>19</v>
      </c>
      <c r="I66" s="83">
        <v>19.2</v>
      </c>
      <c r="J66" s="83">
        <v>19.7</v>
      </c>
    </row>
    <row r="67" spans="1:10" ht="24" hidden="1">
      <c r="A67" s="81" t="s">
        <v>77</v>
      </c>
      <c r="B67" s="82" t="s">
        <v>57</v>
      </c>
      <c r="C67" s="82" t="s">
        <v>113</v>
      </c>
      <c r="D67" s="82" t="s">
        <v>92</v>
      </c>
      <c r="E67" s="82" t="s">
        <v>61</v>
      </c>
      <c r="F67" s="82" t="s">
        <v>116</v>
      </c>
      <c r="G67" s="82" t="s">
        <v>78</v>
      </c>
      <c r="H67" s="83"/>
      <c r="I67" s="83"/>
      <c r="J67" s="83"/>
    </row>
    <row r="68" spans="1:10" ht="24">
      <c r="A68" s="81" t="s">
        <v>79</v>
      </c>
      <c r="B68" s="82" t="s">
        <v>57</v>
      </c>
      <c r="C68" s="82" t="s">
        <v>113</v>
      </c>
      <c r="D68" s="82" t="s">
        <v>92</v>
      </c>
      <c r="E68" s="82" t="s">
        <v>61</v>
      </c>
      <c r="F68" s="82" t="s">
        <v>116</v>
      </c>
      <c r="G68" s="82" t="s">
        <v>80</v>
      </c>
      <c r="H68" s="83">
        <v>5</v>
      </c>
      <c r="I68" s="83">
        <v>5</v>
      </c>
      <c r="J68" s="83">
        <v>5.3</v>
      </c>
    </row>
    <row r="69" spans="1:10" s="67" customFormat="1" ht="24" hidden="1">
      <c r="A69" s="63" t="s">
        <v>117</v>
      </c>
      <c r="B69" s="64" t="s">
        <v>113</v>
      </c>
      <c r="C69" s="65"/>
      <c r="D69" s="65"/>
      <c r="E69" s="65"/>
      <c r="F69" s="65"/>
      <c r="G69" s="65"/>
      <c r="H69" s="66">
        <f t="shared" ref="H69:J72" si="7">H70</f>
        <v>0</v>
      </c>
      <c r="I69" s="66">
        <f t="shared" si="7"/>
        <v>0</v>
      </c>
      <c r="J69" s="66">
        <f t="shared" si="7"/>
        <v>0</v>
      </c>
    </row>
    <row r="70" spans="1:10" s="71" customFormat="1" hidden="1">
      <c r="A70" s="68" t="s">
        <v>118</v>
      </c>
      <c r="B70" s="69" t="s">
        <v>113</v>
      </c>
      <c r="C70" s="69" t="s">
        <v>70</v>
      </c>
      <c r="D70" s="69"/>
      <c r="E70" s="69"/>
      <c r="F70" s="69"/>
      <c r="G70" s="69"/>
      <c r="H70" s="70">
        <f t="shared" si="7"/>
        <v>0</v>
      </c>
      <c r="I70" s="70">
        <f t="shared" si="7"/>
        <v>0</v>
      </c>
      <c r="J70" s="70">
        <f t="shared" si="7"/>
        <v>0</v>
      </c>
    </row>
    <row r="71" spans="1:10" ht="24" hidden="1">
      <c r="A71" s="72" t="s">
        <v>95</v>
      </c>
      <c r="B71" s="73" t="s">
        <v>113</v>
      </c>
      <c r="C71" s="73" t="s">
        <v>70</v>
      </c>
      <c r="D71" s="73" t="s">
        <v>92</v>
      </c>
      <c r="E71" s="73" t="s">
        <v>60</v>
      </c>
      <c r="F71" s="73"/>
      <c r="G71" s="73"/>
      <c r="H71" s="74">
        <f t="shared" si="7"/>
        <v>0</v>
      </c>
      <c r="I71" s="74">
        <f t="shared" si="7"/>
        <v>0</v>
      </c>
      <c r="J71" s="74">
        <f t="shared" si="7"/>
        <v>0</v>
      </c>
    </row>
    <row r="72" spans="1:10" ht="36" hidden="1">
      <c r="A72" s="75" t="s">
        <v>96</v>
      </c>
      <c r="B72" s="76" t="s">
        <v>113</v>
      </c>
      <c r="C72" s="76" t="s">
        <v>70</v>
      </c>
      <c r="D72" s="76" t="s">
        <v>92</v>
      </c>
      <c r="E72" s="76" t="s">
        <v>61</v>
      </c>
      <c r="F72" s="76"/>
      <c r="G72" s="76"/>
      <c r="H72" s="77">
        <f t="shared" si="7"/>
        <v>0</v>
      </c>
      <c r="I72" s="77">
        <f t="shared" si="7"/>
        <v>0</v>
      </c>
      <c r="J72" s="77">
        <f t="shared" si="7"/>
        <v>0</v>
      </c>
    </row>
    <row r="73" spans="1:10" hidden="1">
      <c r="A73" s="78" t="s">
        <v>119</v>
      </c>
      <c r="B73" s="79" t="s">
        <v>113</v>
      </c>
      <c r="C73" s="79" t="s">
        <v>70</v>
      </c>
      <c r="D73" s="79" t="s">
        <v>92</v>
      </c>
      <c r="E73" s="79" t="s">
        <v>61</v>
      </c>
      <c r="F73" s="79" t="s">
        <v>120</v>
      </c>
      <c r="G73" s="79"/>
      <c r="H73" s="80">
        <f>SUM(H74:H78)</f>
        <v>0</v>
      </c>
      <c r="I73" s="80">
        <f>SUM(I74:I78)</f>
        <v>0</v>
      </c>
      <c r="J73" s="80">
        <f>SUM(J74:J78)</f>
        <v>0</v>
      </c>
    </row>
    <row r="74" spans="1:10" ht="24" hidden="1">
      <c r="A74" s="99" t="s">
        <v>64</v>
      </c>
      <c r="B74" s="82" t="s">
        <v>113</v>
      </c>
      <c r="C74" s="82" t="s">
        <v>70</v>
      </c>
      <c r="D74" s="82" t="s">
        <v>92</v>
      </c>
      <c r="E74" s="82" t="s">
        <v>61</v>
      </c>
      <c r="F74" s="82" t="s">
        <v>120</v>
      </c>
      <c r="G74" s="82" t="s">
        <v>65</v>
      </c>
      <c r="H74" s="83">
        <f>'5'!I82</f>
        <v>0</v>
      </c>
      <c r="I74" s="83">
        <f>'5'!J82</f>
        <v>0</v>
      </c>
      <c r="J74" s="83">
        <f>'5'!K82</f>
        <v>0</v>
      </c>
    </row>
    <row r="75" spans="1:10" ht="24" hidden="1">
      <c r="A75" s="93" t="s">
        <v>77</v>
      </c>
      <c r="B75" s="82" t="s">
        <v>113</v>
      </c>
      <c r="C75" s="82" t="s">
        <v>70</v>
      </c>
      <c r="D75" s="82" t="s">
        <v>92</v>
      </c>
      <c r="E75" s="82" t="s">
        <v>61</v>
      </c>
      <c r="F75" s="82" t="s">
        <v>120</v>
      </c>
      <c r="G75" s="82" t="s">
        <v>78</v>
      </c>
      <c r="H75" s="83">
        <f>'5'!I83</f>
        <v>0</v>
      </c>
      <c r="I75" s="83">
        <f>'5'!J83</f>
        <v>0</v>
      </c>
      <c r="J75" s="83">
        <f>'5'!K83</f>
        <v>0</v>
      </c>
    </row>
    <row r="76" spans="1:10" ht="24" hidden="1">
      <c r="A76" s="93" t="s">
        <v>79</v>
      </c>
      <c r="B76" s="82" t="s">
        <v>113</v>
      </c>
      <c r="C76" s="82" t="s">
        <v>70</v>
      </c>
      <c r="D76" s="82" t="s">
        <v>92</v>
      </c>
      <c r="E76" s="82" t="s">
        <v>61</v>
      </c>
      <c r="F76" s="82" t="s">
        <v>120</v>
      </c>
      <c r="G76" s="82" t="s">
        <v>80</v>
      </c>
      <c r="H76" s="83">
        <f>'5'!I84</f>
        <v>0</v>
      </c>
      <c r="I76" s="83">
        <f>'5'!J84</f>
        <v>0</v>
      </c>
      <c r="J76" s="83">
        <f>'5'!K84</f>
        <v>0</v>
      </c>
    </row>
    <row r="77" spans="1:10" hidden="1">
      <c r="A77" s="93" t="s">
        <v>87</v>
      </c>
      <c r="B77" s="82" t="s">
        <v>113</v>
      </c>
      <c r="C77" s="82" t="s">
        <v>70</v>
      </c>
      <c r="D77" s="82" t="s">
        <v>92</v>
      </c>
      <c r="E77" s="82" t="s">
        <v>61</v>
      </c>
      <c r="F77" s="82" t="s">
        <v>120</v>
      </c>
      <c r="G77" s="82" t="s">
        <v>88</v>
      </c>
      <c r="H77" s="83">
        <f>'5'!I85</f>
        <v>0</v>
      </c>
      <c r="I77" s="83">
        <f>'5'!J85</f>
        <v>0</v>
      </c>
      <c r="J77" s="83">
        <f>'5'!K85</f>
        <v>0</v>
      </c>
    </row>
    <row r="78" spans="1:10" hidden="1">
      <c r="A78" s="93" t="s">
        <v>89</v>
      </c>
      <c r="B78" s="82" t="s">
        <v>113</v>
      </c>
      <c r="C78" s="82" t="s">
        <v>70</v>
      </c>
      <c r="D78" s="82" t="s">
        <v>92</v>
      </c>
      <c r="E78" s="82" t="s">
        <v>61</v>
      </c>
      <c r="F78" s="82" t="s">
        <v>120</v>
      </c>
      <c r="G78" s="82" t="s">
        <v>90</v>
      </c>
      <c r="H78" s="83">
        <f>'5'!I86</f>
        <v>0</v>
      </c>
      <c r="I78" s="83">
        <f>'5'!J86</f>
        <v>0</v>
      </c>
      <c r="J78" s="83">
        <f>'5'!K86</f>
        <v>0</v>
      </c>
    </row>
    <row r="79" spans="1:10" s="67" customFormat="1" ht="24.75" customHeight="1">
      <c r="A79" s="63" t="s">
        <v>121</v>
      </c>
      <c r="B79" s="64" t="s">
        <v>70</v>
      </c>
      <c r="C79" s="65"/>
      <c r="D79" s="65"/>
      <c r="E79" s="65"/>
      <c r="F79" s="65"/>
      <c r="G79" s="65"/>
      <c r="H79" s="66">
        <f>H87+H92</f>
        <v>3000.9999999999995</v>
      </c>
      <c r="I79" s="66">
        <f>'000'!J80</f>
        <v>0</v>
      </c>
      <c r="J79" s="66">
        <f>'000'!K80</f>
        <v>0</v>
      </c>
    </row>
    <row r="80" spans="1:10" s="67" customFormat="1" hidden="1">
      <c r="A80" s="63"/>
      <c r="B80" s="64" t="s">
        <v>70</v>
      </c>
      <c r="C80" s="65" t="s">
        <v>122</v>
      </c>
      <c r="D80" s="65" t="s">
        <v>92</v>
      </c>
      <c r="E80" s="65" t="s">
        <v>61</v>
      </c>
      <c r="F80" s="65" t="s">
        <v>123</v>
      </c>
      <c r="G80" s="65" t="s">
        <v>124</v>
      </c>
      <c r="H80" s="66">
        <f>'000'!I86</f>
        <v>0</v>
      </c>
      <c r="I80" s="66">
        <f>'000'!J86</f>
        <v>0</v>
      </c>
      <c r="J80" s="66">
        <f>'000'!K86</f>
        <v>0</v>
      </c>
    </row>
    <row r="81" spans="1:10" s="71" customFormat="1" ht="0.75" customHeight="1">
      <c r="A81" s="68" t="s">
        <v>125</v>
      </c>
      <c r="B81" s="69" t="s">
        <v>70</v>
      </c>
      <c r="C81" s="69" t="s">
        <v>126</v>
      </c>
      <c r="D81" s="69"/>
      <c r="E81" s="69"/>
      <c r="F81" s="69"/>
      <c r="G81" s="69"/>
      <c r="H81" s="70">
        <f t="shared" ref="H81:J83" si="8">H82</f>
        <v>0</v>
      </c>
      <c r="I81" s="70">
        <f t="shared" si="8"/>
        <v>0</v>
      </c>
      <c r="J81" s="70">
        <f t="shared" si="8"/>
        <v>0</v>
      </c>
    </row>
    <row r="82" spans="1:10" ht="24" hidden="1">
      <c r="A82" s="72" t="s">
        <v>95</v>
      </c>
      <c r="B82" s="73" t="s">
        <v>70</v>
      </c>
      <c r="C82" s="73" t="s">
        <v>126</v>
      </c>
      <c r="D82" s="73" t="s">
        <v>92</v>
      </c>
      <c r="E82" s="73" t="s">
        <v>60</v>
      </c>
      <c r="F82" s="73"/>
      <c r="G82" s="73"/>
      <c r="H82" s="74">
        <f t="shared" si="8"/>
        <v>0</v>
      </c>
      <c r="I82" s="74">
        <f t="shared" si="8"/>
        <v>0</v>
      </c>
      <c r="J82" s="74">
        <f t="shared" si="8"/>
        <v>0</v>
      </c>
    </row>
    <row r="83" spans="1:10" ht="36" hidden="1">
      <c r="A83" s="75" t="s">
        <v>96</v>
      </c>
      <c r="B83" s="76" t="s">
        <v>70</v>
      </c>
      <c r="C83" s="76" t="s">
        <v>126</v>
      </c>
      <c r="D83" s="76" t="s">
        <v>92</v>
      </c>
      <c r="E83" s="76" t="s">
        <v>61</v>
      </c>
      <c r="F83" s="76"/>
      <c r="G83" s="76"/>
      <c r="H83" s="77">
        <f t="shared" si="8"/>
        <v>0</v>
      </c>
      <c r="I83" s="77">
        <f t="shared" si="8"/>
        <v>0</v>
      </c>
      <c r="J83" s="77">
        <f t="shared" si="8"/>
        <v>0</v>
      </c>
    </row>
    <row r="84" spans="1:10" ht="36" hidden="1">
      <c r="A84" s="78" t="s">
        <v>127</v>
      </c>
      <c r="B84" s="79" t="s">
        <v>70</v>
      </c>
      <c r="C84" s="79" t="s">
        <v>126</v>
      </c>
      <c r="D84" s="79" t="s">
        <v>92</v>
      </c>
      <c r="E84" s="79" t="s">
        <v>61</v>
      </c>
      <c r="F84" s="79" t="s">
        <v>128</v>
      </c>
      <c r="G84" s="79"/>
      <c r="H84" s="80">
        <f>SUM(H85:H86)</f>
        <v>0</v>
      </c>
      <c r="I84" s="80">
        <f>SUM(I85:I86)</f>
        <v>0</v>
      </c>
      <c r="J84" s="80">
        <f>SUM(J85:J86)</f>
        <v>0</v>
      </c>
    </row>
    <row r="85" spans="1:10" ht="24" hidden="1">
      <c r="A85" s="93" t="s">
        <v>129</v>
      </c>
      <c r="B85" s="82" t="s">
        <v>70</v>
      </c>
      <c r="C85" s="82" t="s">
        <v>126</v>
      </c>
      <c r="D85" s="82" t="s">
        <v>92</v>
      </c>
      <c r="E85" s="82" t="s">
        <v>61</v>
      </c>
      <c r="F85" s="82" t="s">
        <v>128</v>
      </c>
      <c r="G85" s="82" t="s">
        <v>130</v>
      </c>
      <c r="H85" s="83">
        <f>'000'!I85</f>
        <v>0</v>
      </c>
      <c r="I85" s="83">
        <f>'000'!J85</f>
        <v>0</v>
      </c>
      <c r="J85" s="83">
        <f>'000'!K85</f>
        <v>0</v>
      </c>
    </row>
    <row r="86" spans="1:10" ht="24" hidden="1">
      <c r="A86" s="93" t="s">
        <v>79</v>
      </c>
      <c r="B86" s="82" t="s">
        <v>70</v>
      </c>
      <c r="C86" s="82" t="s">
        <v>126</v>
      </c>
      <c r="D86" s="82" t="s">
        <v>92</v>
      </c>
      <c r="E86" s="82" t="s">
        <v>61</v>
      </c>
      <c r="F86" s="82" t="s">
        <v>128</v>
      </c>
      <c r="G86" s="82" t="s">
        <v>80</v>
      </c>
      <c r="H86" s="83">
        <f>'000'!I86</f>
        <v>0</v>
      </c>
      <c r="I86" s="83">
        <f>'000'!J86</f>
        <v>0</v>
      </c>
      <c r="J86" s="83">
        <f>'000'!K86</f>
        <v>0</v>
      </c>
    </row>
    <row r="87" spans="1:10">
      <c r="A87" s="93" t="str">
        <f>'000'!A87</f>
        <v>Дорожное хозяйство (дорожные фонды)</v>
      </c>
      <c r="B87" s="82" t="s">
        <v>70</v>
      </c>
      <c r="C87" s="82" t="s">
        <v>126</v>
      </c>
      <c r="D87" s="82"/>
      <c r="E87" s="82"/>
      <c r="F87" s="82"/>
      <c r="G87" s="82"/>
      <c r="H87" s="250">
        <f>H88+H89</f>
        <v>2961.3999999999996</v>
      </c>
      <c r="I87" s="83">
        <f>I89</f>
        <v>0</v>
      </c>
      <c r="J87" s="83">
        <f>J89</f>
        <v>0</v>
      </c>
    </row>
    <row r="88" spans="1:10" ht="24">
      <c r="A88" s="93" t="s">
        <v>79</v>
      </c>
      <c r="B88" s="82" t="s">
        <v>70</v>
      </c>
      <c r="C88" s="82" t="s">
        <v>126</v>
      </c>
      <c r="D88" s="82" t="s">
        <v>92</v>
      </c>
      <c r="E88" s="82" t="s">
        <v>61</v>
      </c>
      <c r="F88" s="82" t="s">
        <v>131</v>
      </c>
      <c r="G88" s="82" t="s">
        <v>80</v>
      </c>
      <c r="H88" s="83">
        <v>2716.7</v>
      </c>
      <c r="I88" s="83"/>
      <c r="J88" s="83"/>
    </row>
    <row r="89" spans="1:10" ht="22.5" customHeight="1">
      <c r="A89" s="81" t="str">
        <f>'000'!A88</f>
        <v>Прочая закупка товаров, работ и услуг для обеспечения государственных (муниципальных) нужд</v>
      </c>
      <c r="B89" s="82" t="s">
        <v>70</v>
      </c>
      <c r="C89" s="82" t="s">
        <v>126</v>
      </c>
      <c r="D89" s="82" t="s">
        <v>92</v>
      </c>
      <c r="E89" s="82" t="s">
        <v>61</v>
      </c>
      <c r="F89" s="249" t="s">
        <v>131</v>
      </c>
      <c r="G89" s="249" t="s">
        <v>80</v>
      </c>
      <c r="H89" s="259">
        <v>244.7</v>
      </c>
      <c r="I89" s="83">
        <f>'000'!J88</f>
        <v>0</v>
      </c>
      <c r="J89" s="83">
        <f>'000'!K88</f>
        <v>0</v>
      </c>
    </row>
    <row r="90" spans="1:10">
      <c r="A90" s="81" t="str">
        <f>'000'!A89</f>
        <v>Другие вопросы в области национальной экономики</v>
      </c>
      <c r="B90" s="82" t="s">
        <v>70</v>
      </c>
      <c r="C90" s="82" t="s">
        <v>126</v>
      </c>
      <c r="D90" s="82" t="s">
        <v>92</v>
      </c>
      <c r="E90" s="82" t="s">
        <v>61</v>
      </c>
      <c r="F90" s="82" t="s">
        <v>123</v>
      </c>
      <c r="G90" s="82"/>
      <c r="H90" s="83"/>
      <c r="I90" s="83">
        <f>'000'!J89</f>
        <v>0</v>
      </c>
      <c r="J90" s="83">
        <f>'000'!K89</f>
        <v>0</v>
      </c>
    </row>
    <row r="91" spans="1:10" ht="24" hidden="1">
      <c r="A91" s="81" t="str">
        <f>'000'!A90</f>
        <v>Прочая закупка товаров, работ и услуг для обеспечения государственных (муниципальных) нужд</v>
      </c>
      <c r="B91" s="82" t="s">
        <v>70</v>
      </c>
      <c r="C91" s="82" t="s">
        <v>122</v>
      </c>
      <c r="D91" s="82" t="s">
        <v>92</v>
      </c>
      <c r="E91" s="82" t="s">
        <v>61</v>
      </c>
      <c r="F91" s="82" t="s">
        <v>123</v>
      </c>
      <c r="G91" s="82" t="s">
        <v>80</v>
      </c>
      <c r="H91" s="83"/>
      <c r="I91" s="83">
        <f>'000'!J90</f>
        <v>0</v>
      </c>
      <c r="J91" s="83">
        <f>'000'!K90</f>
        <v>0</v>
      </c>
    </row>
    <row r="92" spans="1:10" ht="36">
      <c r="A92" s="81" t="s">
        <v>132</v>
      </c>
      <c r="B92" s="82" t="s">
        <v>70</v>
      </c>
      <c r="C92" s="82" t="s">
        <v>122</v>
      </c>
      <c r="D92" s="82" t="s">
        <v>92</v>
      </c>
      <c r="E92" s="82" t="s">
        <v>61</v>
      </c>
      <c r="F92" s="82" t="s">
        <v>123</v>
      </c>
      <c r="G92" s="82" t="s">
        <v>80</v>
      </c>
      <c r="H92" s="83">
        <v>39.6</v>
      </c>
      <c r="I92" s="83"/>
      <c r="J92" s="83"/>
    </row>
    <row r="93" spans="1:10" ht="36" hidden="1">
      <c r="A93" s="81" t="s">
        <v>132</v>
      </c>
      <c r="B93" s="82" t="s">
        <v>70</v>
      </c>
      <c r="C93" s="82" t="s">
        <v>122</v>
      </c>
      <c r="D93" s="82" t="s">
        <v>92</v>
      </c>
      <c r="E93" s="82" t="s">
        <v>61</v>
      </c>
      <c r="F93" s="82" t="s">
        <v>94</v>
      </c>
      <c r="G93" s="82" t="s">
        <v>80</v>
      </c>
      <c r="H93" s="83"/>
      <c r="I93" s="83"/>
      <c r="J93" s="83"/>
    </row>
    <row r="94" spans="1:10" s="67" customFormat="1" ht="15" customHeight="1">
      <c r="A94" s="63" t="s">
        <v>133</v>
      </c>
      <c r="B94" s="64" t="s">
        <v>134</v>
      </c>
      <c r="C94" s="65"/>
      <c r="D94" s="65"/>
      <c r="E94" s="65"/>
      <c r="F94" s="65"/>
      <c r="G94" s="65"/>
      <c r="H94" s="66">
        <f>H95+H98+H104</f>
        <v>164.1</v>
      </c>
      <c r="I94" s="66">
        <f>I95+I98+I104</f>
        <v>295.5</v>
      </c>
      <c r="J94" s="66">
        <f>J95+J98+J104</f>
        <v>87.800000000000011</v>
      </c>
    </row>
    <row r="95" spans="1:10" s="104" customFormat="1">
      <c r="A95" s="100" t="s">
        <v>135</v>
      </c>
      <c r="B95" s="101" t="s">
        <v>134</v>
      </c>
      <c r="C95" s="102" t="s">
        <v>55</v>
      </c>
      <c r="D95" s="102"/>
      <c r="E95" s="102"/>
      <c r="F95" s="102"/>
      <c r="G95" s="102"/>
      <c r="H95" s="103">
        <f>H97</f>
        <v>35.4</v>
      </c>
      <c r="I95" s="103">
        <f>I96+I97</f>
        <v>0</v>
      </c>
      <c r="J95" s="103">
        <f>J96+J97</f>
        <v>0</v>
      </c>
    </row>
    <row r="96" spans="1:10" s="67" customFormat="1" ht="0.75" customHeight="1">
      <c r="A96" s="93" t="s">
        <v>129</v>
      </c>
      <c r="B96" s="105" t="s">
        <v>134</v>
      </c>
      <c r="C96" s="106" t="s">
        <v>57</v>
      </c>
      <c r="D96" s="106" t="s">
        <v>92</v>
      </c>
      <c r="E96" s="106" t="s">
        <v>61</v>
      </c>
      <c r="F96" s="106" t="s">
        <v>136</v>
      </c>
      <c r="G96" s="106" t="s">
        <v>130</v>
      </c>
      <c r="H96" s="107"/>
      <c r="I96" s="107"/>
      <c r="J96" s="107"/>
    </row>
    <row r="97" spans="1:10" s="67" customFormat="1" ht="24">
      <c r="A97" s="81" t="s">
        <v>79</v>
      </c>
      <c r="B97" s="105" t="s">
        <v>134</v>
      </c>
      <c r="C97" s="106" t="s">
        <v>55</v>
      </c>
      <c r="D97" s="106" t="s">
        <v>92</v>
      </c>
      <c r="E97" s="106" t="s">
        <v>61</v>
      </c>
      <c r="F97" s="106" t="s">
        <v>137</v>
      </c>
      <c r="G97" s="106" t="s">
        <v>80</v>
      </c>
      <c r="H97" s="107">
        <v>35.4</v>
      </c>
      <c r="I97" s="107"/>
      <c r="J97" s="107"/>
    </row>
    <row r="98" spans="1:10" s="67" customFormat="1">
      <c r="A98" s="108" t="s">
        <v>135</v>
      </c>
      <c r="B98" s="109" t="s">
        <v>134</v>
      </c>
      <c r="C98" s="110" t="s">
        <v>57</v>
      </c>
      <c r="D98" s="110"/>
      <c r="E98" s="110"/>
      <c r="F98" s="110"/>
      <c r="G98" s="110"/>
      <c r="H98" s="103">
        <f>H102+H103</f>
        <v>53.1</v>
      </c>
      <c r="I98" s="103"/>
      <c r="J98" s="103"/>
    </row>
    <row r="99" spans="1:10" s="67" customFormat="1" ht="24">
      <c r="A99" s="111" t="s">
        <v>95</v>
      </c>
      <c r="B99" s="112" t="s">
        <v>134</v>
      </c>
      <c r="C99" s="113" t="s">
        <v>57</v>
      </c>
      <c r="D99" s="113" t="s">
        <v>92</v>
      </c>
      <c r="E99" s="113" t="s">
        <v>60</v>
      </c>
      <c r="F99" s="113"/>
      <c r="G99" s="113"/>
      <c r="H99" s="113"/>
      <c r="I99" s="113"/>
      <c r="J99" s="113"/>
    </row>
    <row r="100" spans="1:10" s="67" customFormat="1" ht="24">
      <c r="A100" s="114" t="s">
        <v>96</v>
      </c>
      <c r="B100" s="115" t="s">
        <v>134</v>
      </c>
      <c r="C100" s="116" t="s">
        <v>57</v>
      </c>
      <c r="D100" s="117" t="s">
        <v>92</v>
      </c>
      <c r="E100" s="117" t="s">
        <v>61</v>
      </c>
      <c r="F100" s="117"/>
      <c r="G100" s="117"/>
      <c r="H100" s="117"/>
      <c r="I100" s="117"/>
      <c r="J100" s="117"/>
    </row>
    <row r="101" spans="1:10" s="67" customFormat="1">
      <c r="A101" s="114" t="s">
        <v>138</v>
      </c>
      <c r="B101" s="115" t="s">
        <v>134</v>
      </c>
      <c r="C101" s="116" t="s">
        <v>57</v>
      </c>
      <c r="D101" s="117" t="s">
        <v>92</v>
      </c>
      <c r="E101" s="117" t="s">
        <v>61</v>
      </c>
      <c r="F101" s="117" t="s">
        <v>139</v>
      </c>
      <c r="G101" s="117"/>
      <c r="H101" s="117"/>
      <c r="I101" s="117"/>
      <c r="J101" s="117"/>
    </row>
    <row r="102" spans="1:10" s="67" customFormat="1" ht="24">
      <c r="A102" s="81" t="s">
        <v>79</v>
      </c>
      <c r="B102" s="118" t="s">
        <v>134</v>
      </c>
      <c r="C102" s="119" t="s">
        <v>57</v>
      </c>
      <c r="D102" s="119" t="s">
        <v>92</v>
      </c>
      <c r="E102" s="119" t="s">
        <v>61</v>
      </c>
      <c r="F102" s="119" t="s">
        <v>139</v>
      </c>
      <c r="G102" s="119" t="s">
        <v>80</v>
      </c>
      <c r="H102" s="36">
        <v>42.5</v>
      </c>
      <c r="I102" s="36"/>
      <c r="J102" s="36"/>
    </row>
    <row r="103" spans="1:10" s="67" customFormat="1" ht="24">
      <c r="A103" s="81" t="s">
        <v>79</v>
      </c>
      <c r="B103" s="118" t="s">
        <v>134</v>
      </c>
      <c r="C103" s="119" t="s">
        <v>57</v>
      </c>
      <c r="D103" s="119" t="s">
        <v>92</v>
      </c>
      <c r="E103" s="119" t="s">
        <v>61</v>
      </c>
      <c r="F103" s="119" t="s">
        <v>139</v>
      </c>
      <c r="G103" s="119" t="s">
        <v>285</v>
      </c>
      <c r="H103" s="36">
        <v>10.6</v>
      </c>
      <c r="I103" s="36"/>
      <c r="J103" s="36"/>
    </row>
    <row r="104" spans="1:10" s="71" customFormat="1">
      <c r="A104" s="68" t="s">
        <v>140</v>
      </c>
      <c r="B104" s="69" t="s">
        <v>134</v>
      </c>
      <c r="C104" s="69" t="s">
        <v>113</v>
      </c>
      <c r="D104" s="69"/>
      <c r="E104" s="69"/>
      <c r="F104" s="69"/>
      <c r="G104" s="69"/>
      <c r="H104" s="70">
        <f t="shared" ref="H104:J105" si="9">H105</f>
        <v>75.599999999999994</v>
      </c>
      <c r="I104" s="70">
        <f t="shared" si="9"/>
        <v>295.5</v>
      </c>
      <c r="J104" s="70">
        <f t="shared" si="9"/>
        <v>87.800000000000011</v>
      </c>
    </row>
    <row r="105" spans="1:10" ht="24">
      <c r="A105" s="72" t="s">
        <v>95</v>
      </c>
      <c r="B105" s="73" t="s">
        <v>134</v>
      </c>
      <c r="C105" s="73" t="s">
        <v>113</v>
      </c>
      <c r="D105" s="73" t="s">
        <v>92</v>
      </c>
      <c r="E105" s="73" t="s">
        <v>60</v>
      </c>
      <c r="F105" s="73"/>
      <c r="G105" s="73"/>
      <c r="H105" s="74">
        <f t="shared" si="9"/>
        <v>75.599999999999994</v>
      </c>
      <c r="I105" s="74">
        <f t="shared" si="9"/>
        <v>295.5</v>
      </c>
      <c r="J105" s="74">
        <f t="shared" si="9"/>
        <v>87.800000000000011</v>
      </c>
    </row>
    <row r="106" spans="1:10" ht="36">
      <c r="A106" s="75" t="s">
        <v>96</v>
      </c>
      <c r="B106" s="76" t="s">
        <v>134</v>
      </c>
      <c r="C106" s="76" t="s">
        <v>113</v>
      </c>
      <c r="D106" s="76" t="s">
        <v>92</v>
      </c>
      <c r="E106" s="76" t="s">
        <v>61</v>
      </c>
      <c r="F106" s="76"/>
      <c r="G106" s="76"/>
      <c r="H106" s="77">
        <f>H107+H116+H119</f>
        <v>75.599999999999994</v>
      </c>
      <c r="I106" s="77">
        <f>I107+I116+I119</f>
        <v>295.5</v>
      </c>
      <c r="J106" s="77">
        <f>J107+J116+J119</f>
        <v>87.800000000000011</v>
      </c>
    </row>
    <row r="107" spans="1:10" ht="12" customHeight="1">
      <c r="A107" s="78" t="s">
        <v>141</v>
      </c>
      <c r="B107" s="79" t="s">
        <v>134</v>
      </c>
      <c r="C107" s="79" t="s">
        <v>113</v>
      </c>
      <c r="D107" s="79" t="s">
        <v>92</v>
      </c>
      <c r="E107" s="79" t="s">
        <v>61</v>
      </c>
      <c r="F107" s="79" t="s">
        <v>142</v>
      </c>
      <c r="G107" s="79"/>
      <c r="H107" s="80">
        <f>H108+H109</f>
        <v>22</v>
      </c>
      <c r="I107" s="80">
        <f>I108+I109</f>
        <v>43.1</v>
      </c>
      <c r="J107" s="80">
        <f>J108+J109</f>
        <v>0</v>
      </c>
    </row>
    <row r="108" spans="1:10" ht="24" hidden="1">
      <c r="A108" s="93" t="s">
        <v>129</v>
      </c>
      <c r="B108" s="82" t="s">
        <v>134</v>
      </c>
      <c r="C108" s="82" t="s">
        <v>113</v>
      </c>
      <c r="D108" s="82" t="s">
        <v>92</v>
      </c>
      <c r="E108" s="82" t="s">
        <v>61</v>
      </c>
      <c r="F108" s="82" t="s">
        <v>142</v>
      </c>
      <c r="G108" s="82" t="s">
        <v>130</v>
      </c>
      <c r="H108" s="83">
        <f>'5'!I117</f>
        <v>0</v>
      </c>
      <c r="I108" s="83">
        <f>'5'!J117</f>
        <v>0</v>
      </c>
      <c r="J108" s="83">
        <f>'5'!K117</f>
        <v>0</v>
      </c>
    </row>
    <row r="109" spans="1:10" ht="23.25" customHeight="1">
      <c r="A109" s="93" t="s">
        <v>79</v>
      </c>
      <c r="B109" s="82" t="s">
        <v>134</v>
      </c>
      <c r="C109" s="82" t="s">
        <v>113</v>
      </c>
      <c r="D109" s="82" t="s">
        <v>92</v>
      </c>
      <c r="E109" s="82" t="s">
        <v>61</v>
      </c>
      <c r="F109" s="82" t="s">
        <v>142</v>
      </c>
      <c r="G109" s="255" t="s">
        <v>285</v>
      </c>
      <c r="H109" s="83">
        <v>22</v>
      </c>
      <c r="I109" s="83">
        <v>43.1</v>
      </c>
      <c r="J109" s="83"/>
    </row>
    <row r="110" spans="1:10" hidden="1">
      <c r="A110" s="78" t="s">
        <v>143</v>
      </c>
      <c r="B110" s="79" t="s">
        <v>134</v>
      </c>
      <c r="C110" s="79" t="s">
        <v>113</v>
      </c>
      <c r="D110" s="79" t="s">
        <v>92</v>
      </c>
      <c r="E110" s="79" t="s">
        <v>61</v>
      </c>
      <c r="F110" s="79" t="s">
        <v>144</v>
      </c>
      <c r="G110" s="79"/>
      <c r="H110" s="80">
        <f>SUM(H111:H112)</f>
        <v>0</v>
      </c>
      <c r="I110" s="80">
        <f>SUM(I111:I112)</f>
        <v>0</v>
      </c>
      <c r="J110" s="80">
        <f>SUM(J111:J112)</f>
        <v>0</v>
      </c>
    </row>
    <row r="111" spans="1:10" ht="24" hidden="1">
      <c r="A111" s="93" t="s">
        <v>129</v>
      </c>
      <c r="B111" s="82" t="s">
        <v>134</v>
      </c>
      <c r="C111" s="82" t="s">
        <v>113</v>
      </c>
      <c r="D111" s="82" t="s">
        <v>92</v>
      </c>
      <c r="E111" s="82" t="s">
        <v>61</v>
      </c>
      <c r="F111" s="82" t="s">
        <v>144</v>
      </c>
      <c r="G111" s="82" t="s">
        <v>130</v>
      </c>
      <c r="H111" s="83">
        <f>'5'!I120</f>
        <v>0</v>
      </c>
      <c r="I111" s="83">
        <f>'5'!J120</f>
        <v>0</v>
      </c>
      <c r="J111" s="83">
        <f>'5'!K120</f>
        <v>0</v>
      </c>
    </row>
    <row r="112" spans="1:10" ht="24" hidden="1">
      <c r="A112" s="93" t="s">
        <v>79</v>
      </c>
      <c r="B112" s="82" t="s">
        <v>134</v>
      </c>
      <c r="C112" s="82" t="s">
        <v>113</v>
      </c>
      <c r="D112" s="82" t="s">
        <v>92</v>
      </c>
      <c r="E112" s="82" t="s">
        <v>61</v>
      </c>
      <c r="F112" s="82" t="s">
        <v>144</v>
      </c>
      <c r="G112" s="82" t="s">
        <v>80</v>
      </c>
      <c r="H112" s="83">
        <f>'5'!I121</f>
        <v>0</v>
      </c>
      <c r="I112" s="83">
        <f>'5'!J121</f>
        <v>0</v>
      </c>
      <c r="J112" s="83">
        <f>'5'!K121</f>
        <v>0</v>
      </c>
    </row>
    <row r="113" spans="1:10" hidden="1">
      <c r="A113" s="78" t="s">
        <v>145</v>
      </c>
      <c r="B113" s="79" t="s">
        <v>134</v>
      </c>
      <c r="C113" s="79" t="s">
        <v>113</v>
      </c>
      <c r="D113" s="79" t="s">
        <v>92</v>
      </c>
      <c r="E113" s="79" t="s">
        <v>61</v>
      </c>
      <c r="F113" s="79" t="s">
        <v>146</v>
      </c>
      <c r="G113" s="79"/>
      <c r="H113" s="80">
        <f>SUM(H114:H115)</f>
        <v>0</v>
      </c>
      <c r="I113" s="80">
        <f>SUM(I114:I115)</f>
        <v>0</v>
      </c>
      <c r="J113" s="80">
        <f>SUM(J114:J115)</f>
        <v>0</v>
      </c>
    </row>
    <row r="114" spans="1:10" ht="24" hidden="1">
      <c r="A114" s="93" t="s">
        <v>129</v>
      </c>
      <c r="B114" s="82" t="s">
        <v>134</v>
      </c>
      <c r="C114" s="82" t="s">
        <v>113</v>
      </c>
      <c r="D114" s="82" t="s">
        <v>92</v>
      </c>
      <c r="E114" s="82" t="s">
        <v>61</v>
      </c>
      <c r="F114" s="82" t="s">
        <v>146</v>
      </c>
      <c r="G114" s="82" t="s">
        <v>130</v>
      </c>
      <c r="H114" s="83">
        <f>'5'!I123</f>
        <v>0</v>
      </c>
      <c r="I114" s="83">
        <f>'5'!J123</f>
        <v>0</v>
      </c>
      <c r="J114" s="83">
        <f>'5'!K123</f>
        <v>0</v>
      </c>
    </row>
    <row r="115" spans="1:10" ht="24" hidden="1">
      <c r="A115" s="93" t="s">
        <v>79</v>
      </c>
      <c r="B115" s="82" t="s">
        <v>134</v>
      </c>
      <c r="C115" s="82" t="s">
        <v>113</v>
      </c>
      <c r="D115" s="82" t="s">
        <v>92</v>
      </c>
      <c r="E115" s="82" t="s">
        <v>61</v>
      </c>
      <c r="F115" s="82" t="s">
        <v>146</v>
      </c>
      <c r="G115" s="82" t="s">
        <v>80</v>
      </c>
      <c r="H115" s="83">
        <f>'5'!I124</f>
        <v>0</v>
      </c>
      <c r="I115" s="83">
        <f>'5'!J124</f>
        <v>0</v>
      </c>
      <c r="J115" s="83">
        <f>'5'!K124</f>
        <v>0</v>
      </c>
    </row>
    <row r="116" spans="1:10" ht="24">
      <c r="A116" s="78" t="s">
        <v>147</v>
      </c>
      <c r="B116" s="79" t="s">
        <v>134</v>
      </c>
      <c r="C116" s="79" t="s">
        <v>113</v>
      </c>
      <c r="D116" s="79" t="s">
        <v>92</v>
      </c>
      <c r="E116" s="79" t="s">
        <v>61</v>
      </c>
      <c r="F116" s="79" t="s">
        <v>148</v>
      </c>
      <c r="G116" s="79"/>
      <c r="H116" s="80">
        <f>SUM(H117:H118)</f>
        <v>4.0999999999999996</v>
      </c>
      <c r="I116" s="80">
        <f>SUM(I117:I118)</f>
        <v>252.4</v>
      </c>
      <c r="J116" s="80">
        <f>SUM(J117:J118)</f>
        <v>87.800000000000011</v>
      </c>
    </row>
    <row r="117" spans="1:10" ht="24" hidden="1">
      <c r="A117" s="93" t="s">
        <v>129</v>
      </c>
      <c r="B117" s="82" t="s">
        <v>134</v>
      </c>
      <c r="C117" s="82" t="s">
        <v>113</v>
      </c>
      <c r="D117" s="82" t="s">
        <v>92</v>
      </c>
      <c r="E117" s="82" t="s">
        <v>61</v>
      </c>
      <c r="F117" s="82" t="s">
        <v>148</v>
      </c>
      <c r="G117" s="82" t="s">
        <v>130</v>
      </c>
      <c r="H117" s="83"/>
      <c r="I117" s="83"/>
      <c r="J117" s="83"/>
    </row>
    <row r="118" spans="1:10" ht="24.75" customHeight="1">
      <c r="A118" s="93" t="s">
        <v>79</v>
      </c>
      <c r="B118" s="82" t="s">
        <v>134</v>
      </c>
      <c r="C118" s="82" t="s">
        <v>113</v>
      </c>
      <c r="D118" s="82" t="s">
        <v>92</v>
      </c>
      <c r="E118" s="82" t="s">
        <v>61</v>
      </c>
      <c r="F118" s="82" t="s">
        <v>148</v>
      </c>
      <c r="G118" s="82" t="s">
        <v>80</v>
      </c>
      <c r="H118" s="83">
        <v>4.0999999999999996</v>
      </c>
      <c r="I118" s="83">
        <f>200-52.8+20.1+87.7-2.6</f>
        <v>252.4</v>
      </c>
      <c r="J118" s="83">
        <f>90.4-2.6</f>
        <v>87.800000000000011</v>
      </c>
    </row>
    <row r="119" spans="1:10" ht="24">
      <c r="A119" s="78" t="s">
        <v>79</v>
      </c>
      <c r="B119" s="78" t="s">
        <v>134</v>
      </c>
      <c r="C119" s="78" t="s">
        <v>113</v>
      </c>
      <c r="D119" s="78" t="s">
        <v>92</v>
      </c>
      <c r="E119" s="78" t="s">
        <v>61</v>
      </c>
      <c r="F119" s="78" t="s">
        <v>149</v>
      </c>
      <c r="G119" s="78"/>
      <c r="H119" s="78">
        <f>H120+H122+H130</f>
        <v>49.5</v>
      </c>
      <c r="I119" s="78">
        <f>I120</f>
        <v>0</v>
      </c>
      <c r="J119" s="78">
        <f>J120</f>
        <v>0</v>
      </c>
    </row>
    <row r="120" spans="1:10" ht="23.25" customHeight="1">
      <c r="A120" s="93" t="s">
        <v>79</v>
      </c>
      <c r="B120" s="82" t="s">
        <v>134</v>
      </c>
      <c r="C120" s="82" t="s">
        <v>113</v>
      </c>
      <c r="D120" s="82" t="s">
        <v>92</v>
      </c>
      <c r="E120" s="82" t="s">
        <v>61</v>
      </c>
      <c r="F120" s="82" t="s">
        <v>149</v>
      </c>
      <c r="G120" s="82" t="s">
        <v>80</v>
      </c>
      <c r="H120" s="83">
        <v>49.5</v>
      </c>
      <c r="I120" s="83">
        <v>0</v>
      </c>
      <c r="J120" s="83">
        <v>0</v>
      </c>
    </row>
    <row r="121" spans="1:10" ht="0.75" customHeight="1">
      <c r="A121" s="93" t="str">
        <f>'000'!A115</f>
        <v>Благоустройство</v>
      </c>
      <c r="B121" s="82" t="s">
        <v>134</v>
      </c>
      <c r="C121" s="82" t="s">
        <v>113</v>
      </c>
      <c r="D121" s="82" t="s">
        <v>92</v>
      </c>
      <c r="E121" s="82" t="s">
        <v>61</v>
      </c>
      <c r="F121" s="82" t="s">
        <v>93</v>
      </c>
      <c r="G121" s="82"/>
      <c r="H121" s="83">
        <f>H122</f>
        <v>0</v>
      </c>
      <c r="I121" s="83">
        <f>I122</f>
        <v>0</v>
      </c>
      <c r="J121" s="83">
        <f>J122</f>
        <v>0</v>
      </c>
    </row>
    <row r="122" spans="1:10" ht="27.75" hidden="1" customHeight="1">
      <c r="A122" s="93" t="str">
        <f>'000'!A116</f>
        <v>Прочая закупка товаров, работ и услуг для обеспечения государственных (муниципальных) нужд</v>
      </c>
      <c r="B122" s="82" t="s">
        <v>134</v>
      </c>
      <c r="C122" s="82" t="s">
        <v>113</v>
      </c>
      <c r="D122" s="82" t="s">
        <v>92</v>
      </c>
      <c r="E122" s="82" t="s">
        <v>61</v>
      </c>
      <c r="F122" s="82" t="s">
        <v>94</v>
      </c>
      <c r="G122" s="82" t="s">
        <v>80</v>
      </c>
      <c r="H122" s="83"/>
      <c r="I122" s="83"/>
      <c r="J122" s="83"/>
    </row>
    <row r="123" spans="1:10" s="67" customFormat="1" hidden="1">
      <c r="A123" s="63" t="s">
        <v>150</v>
      </c>
      <c r="B123" s="64" t="s">
        <v>151</v>
      </c>
      <c r="C123" s="65"/>
      <c r="D123" s="65"/>
      <c r="E123" s="65"/>
      <c r="F123" s="65"/>
      <c r="G123" s="65"/>
      <c r="H123" s="66">
        <f>H124</f>
        <v>0</v>
      </c>
      <c r="I123" s="66">
        <f>I124</f>
        <v>0</v>
      </c>
      <c r="J123" s="66">
        <f>J124</f>
        <v>0</v>
      </c>
    </row>
    <row r="124" spans="1:10" s="71" customFormat="1" hidden="1">
      <c r="A124" s="68" t="s">
        <v>152</v>
      </c>
      <c r="B124" s="69" t="s">
        <v>151</v>
      </c>
      <c r="C124" s="69" t="s">
        <v>55</v>
      </c>
      <c r="D124" s="69"/>
      <c r="E124" s="69"/>
      <c r="F124" s="69"/>
      <c r="G124" s="69"/>
      <c r="H124" s="70">
        <f>H125+H128</f>
        <v>0</v>
      </c>
      <c r="I124" s="70">
        <f>I125+I128</f>
        <v>0</v>
      </c>
      <c r="J124" s="70">
        <f>J125+J128</f>
        <v>0</v>
      </c>
    </row>
    <row r="125" spans="1:10" ht="24" hidden="1">
      <c r="A125" s="72" t="s">
        <v>95</v>
      </c>
      <c r="B125" s="73" t="s">
        <v>151</v>
      </c>
      <c r="C125" s="73" t="s">
        <v>55</v>
      </c>
      <c r="D125" s="73" t="s">
        <v>92</v>
      </c>
      <c r="E125" s="73" t="s">
        <v>60</v>
      </c>
      <c r="F125" s="73"/>
      <c r="G125" s="73"/>
      <c r="H125" s="74">
        <f t="shared" ref="H125:J126" si="10">H126</f>
        <v>0</v>
      </c>
      <c r="I125" s="74">
        <f t="shared" si="10"/>
        <v>0</v>
      </c>
      <c r="J125" s="74">
        <f t="shared" si="10"/>
        <v>0</v>
      </c>
    </row>
    <row r="126" spans="1:10" ht="36" hidden="1">
      <c r="A126" s="75" t="s">
        <v>96</v>
      </c>
      <c r="B126" s="76" t="s">
        <v>151</v>
      </c>
      <c r="C126" s="76" t="s">
        <v>55</v>
      </c>
      <c r="D126" s="76" t="s">
        <v>92</v>
      </c>
      <c r="E126" s="76" t="s">
        <v>61</v>
      </c>
      <c r="F126" s="76"/>
      <c r="G126" s="76"/>
      <c r="H126" s="77">
        <f t="shared" si="10"/>
        <v>0</v>
      </c>
      <c r="I126" s="77">
        <f t="shared" si="10"/>
        <v>0</v>
      </c>
      <c r="J126" s="77">
        <f t="shared" si="10"/>
        <v>0</v>
      </c>
    </row>
    <row r="127" spans="1:10" ht="36" hidden="1">
      <c r="A127" s="78" t="s">
        <v>153</v>
      </c>
      <c r="B127" s="79" t="s">
        <v>151</v>
      </c>
      <c r="C127" s="79" t="s">
        <v>55</v>
      </c>
      <c r="D127" s="79" t="s">
        <v>92</v>
      </c>
      <c r="E127" s="79" t="s">
        <v>61</v>
      </c>
      <c r="F127" s="79" t="s">
        <v>154</v>
      </c>
      <c r="G127" s="79" t="s">
        <v>155</v>
      </c>
      <c r="H127" s="92">
        <f>'000'!I121</f>
        <v>0</v>
      </c>
      <c r="I127" s="92">
        <f>'000'!J121</f>
        <v>0</v>
      </c>
      <c r="J127" s="92">
        <f>'000'!K121</f>
        <v>0</v>
      </c>
    </row>
    <row r="128" spans="1:10" ht="24" hidden="1">
      <c r="A128" s="95" t="s">
        <v>156</v>
      </c>
      <c r="B128" s="96" t="s">
        <v>151</v>
      </c>
      <c r="C128" s="96" t="s">
        <v>55</v>
      </c>
      <c r="D128" s="96" t="s">
        <v>92</v>
      </c>
      <c r="E128" s="96" t="s">
        <v>61</v>
      </c>
      <c r="F128" s="96" t="s">
        <v>76</v>
      </c>
      <c r="G128" s="96"/>
      <c r="H128" s="97">
        <f>H129</f>
        <v>0</v>
      </c>
      <c r="I128" s="97">
        <f>I129</f>
        <v>0</v>
      </c>
      <c r="J128" s="97">
        <f>J129</f>
        <v>0</v>
      </c>
    </row>
    <row r="129" spans="1:10" ht="37.5" hidden="1" customHeight="1">
      <c r="A129" s="93" t="s">
        <v>157</v>
      </c>
      <c r="B129" s="82" t="s">
        <v>151</v>
      </c>
      <c r="C129" s="82" t="s">
        <v>55</v>
      </c>
      <c r="D129" s="82" t="s">
        <v>92</v>
      </c>
      <c r="E129" s="82" t="s">
        <v>61</v>
      </c>
      <c r="F129" s="82" t="s">
        <v>76</v>
      </c>
      <c r="G129" s="82" t="s">
        <v>155</v>
      </c>
      <c r="H129" s="83">
        <f>'000'!I124</f>
        <v>0</v>
      </c>
      <c r="I129" s="83">
        <f>'000'!J124</f>
        <v>0</v>
      </c>
      <c r="J129" s="83">
        <f>'000'!K124</f>
        <v>0</v>
      </c>
    </row>
    <row r="130" spans="1:10" ht="37.5" hidden="1" customHeight="1">
      <c r="A130" s="93" t="s">
        <v>79</v>
      </c>
      <c r="B130" s="82" t="s">
        <v>134</v>
      </c>
      <c r="C130" s="82" t="s">
        <v>113</v>
      </c>
      <c r="D130" s="82" t="s">
        <v>158</v>
      </c>
      <c r="E130" s="82" t="s">
        <v>71</v>
      </c>
      <c r="F130" s="82" t="s">
        <v>159</v>
      </c>
      <c r="G130" s="82" t="s">
        <v>80</v>
      </c>
      <c r="H130" s="83"/>
      <c r="I130" s="83"/>
      <c r="J130" s="83"/>
    </row>
    <row r="131" spans="1:10" s="67" customFormat="1">
      <c r="A131" s="63" t="s">
        <v>160</v>
      </c>
      <c r="B131" s="64" t="s">
        <v>161</v>
      </c>
      <c r="C131" s="65"/>
      <c r="D131" s="65"/>
      <c r="E131" s="65"/>
      <c r="F131" s="65"/>
      <c r="G131" s="65"/>
      <c r="H131" s="66">
        <f>H132</f>
        <v>142.69999999999999</v>
      </c>
      <c r="I131" s="66">
        <f t="shared" ref="I131:I136" si="11">I132</f>
        <v>178.1</v>
      </c>
      <c r="J131" s="66">
        <f t="shared" ref="J131:J136" si="12">J132</f>
        <v>184.5</v>
      </c>
    </row>
    <row r="132" spans="1:10" s="71" customFormat="1">
      <c r="A132" s="68" t="s">
        <v>162</v>
      </c>
      <c r="B132" s="69" t="s">
        <v>161</v>
      </c>
      <c r="C132" s="69" t="s">
        <v>55</v>
      </c>
      <c r="D132" s="69"/>
      <c r="E132" s="69"/>
      <c r="F132" s="69"/>
      <c r="G132" s="69"/>
      <c r="H132" s="70">
        <f>H133</f>
        <v>142.69999999999999</v>
      </c>
      <c r="I132" s="70">
        <f t="shared" si="11"/>
        <v>178.1</v>
      </c>
      <c r="J132" s="70">
        <f t="shared" si="12"/>
        <v>184.5</v>
      </c>
    </row>
    <row r="133" spans="1:10" ht="24">
      <c r="A133" s="72" t="s">
        <v>95</v>
      </c>
      <c r="B133" s="73" t="s">
        <v>161</v>
      </c>
      <c r="C133" s="73" t="s">
        <v>55</v>
      </c>
      <c r="D133" s="73" t="s">
        <v>92</v>
      </c>
      <c r="E133" s="73" t="s">
        <v>60</v>
      </c>
      <c r="F133" s="73"/>
      <c r="G133" s="73"/>
      <c r="H133" s="74">
        <f>H134</f>
        <v>142.69999999999999</v>
      </c>
      <c r="I133" s="74">
        <f t="shared" si="11"/>
        <v>178.1</v>
      </c>
      <c r="J133" s="74">
        <f t="shared" si="12"/>
        <v>184.5</v>
      </c>
    </row>
    <row r="134" spans="1:10" ht="36">
      <c r="A134" s="75" t="s">
        <v>96</v>
      </c>
      <c r="B134" s="76" t="s">
        <v>161</v>
      </c>
      <c r="C134" s="76" t="s">
        <v>55</v>
      </c>
      <c r="D134" s="76" t="s">
        <v>92</v>
      </c>
      <c r="E134" s="76" t="s">
        <v>61</v>
      </c>
      <c r="F134" s="76"/>
      <c r="G134" s="76"/>
      <c r="H134" s="77">
        <f>H135</f>
        <v>142.69999999999999</v>
      </c>
      <c r="I134" s="77">
        <f t="shared" si="11"/>
        <v>178.1</v>
      </c>
      <c r="J134" s="77">
        <f t="shared" si="12"/>
        <v>184.5</v>
      </c>
    </row>
    <row r="135" spans="1:10" ht="24">
      <c r="A135" s="78" t="s">
        <v>163</v>
      </c>
      <c r="B135" s="79" t="s">
        <v>161</v>
      </c>
      <c r="C135" s="79" t="s">
        <v>55</v>
      </c>
      <c r="D135" s="79" t="s">
        <v>92</v>
      </c>
      <c r="E135" s="79" t="s">
        <v>61</v>
      </c>
      <c r="F135" s="79" t="s">
        <v>164</v>
      </c>
      <c r="G135" s="79"/>
      <c r="H135" s="80">
        <f>H136</f>
        <v>142.69999999999999</v>
      </c>
      <c r="I135" s="80">
        <f t="shared" si="11"/>
        <v>178.1</v>
      </c>
      <c r="J135" s="80">
        <f t="shared" si="12"/>
        <v>184.5</v>
      </c>
    </row>
    <row r="136" spans="1:10" ht="24">
      <c r="A136" s="95" t="s">
        <v>165</v>
      </c>
      <c r="B136" s="96" t="s">
        <v>161</v>
      </c>
      <c r="C136" s="96" t="s">
        <v>55</v>
      </c>
      <c r="D136" s="96" t="s">
        <v>92</v>
      </c>
      <c r="E136" s="96" t="s">
        <v>61</v>
      </c>
      <c r="F136" s="96" t="s">
        <v>164</v>
      </c>
      <c r="G136" s="96"/>
      <c r="H136" s="97">
        <f>H137+H138</f>
        <v>142.69999999999999</v>
      </c>
      <c r="I136" s="97">
        <f t="shared" si="11"/>
        <v>178.1</v>
      </c>
      <c r="J136" s="97">
        <f t="shared" si="12"/>
        <v>184.5</v>
      </c>
    </row>
    <row r="137" spans="1:10" ht="24">
      <c r="A137" s="99" t="s">
        <v>166</v>
      </c>
      <c r="B137" s="82" t="s">
        <v>161</v>
      </c>
      <c r="C137" s="82" t="s">
        <v>55</v>
      </c>
      <c r="D137" s="82" t="s">
        <v>92</v>
      </c>
      <c r="E137" s="82" t="s">
        <v>61</v>
      </c>
      <c r="F137" s="82" t="s">
        <v>164</v>
      </c>
      <c r="G137" s="82" t="s">
        <v>167</v>
      </c>
      <c r="H137" s="83">
        <v>1.6</v>
      </c>
      <c r="I137" s="83">
        <v>178.1</v>
      </c>
      <c r="J137" s="83">
        <v>184.5</v>
      </c>
    </row>
    <row r="138" spans="1:10" ht="24">
      <c r="A138" s="99" t="s">
        <v>166</v>
      </c>
      <c r="B138" s="82" t="s">
        <v>161</v>
      </c>
      <c r="C138" s="82" t="s">
        <v>55</v>
      </c>
      <c r="D138" s="82" t="s">
        <v>92</v>
      </c>
      <c r="E138" s="82" t="s">
        <v>61</v>
      </c>
      <c r="F138" s="82" t="s">
        <v>94</v>
      </c>
      <c r="G138" s="82" t="s">
        <v>167</v>
      </c>
      <c r="H138" s="83">
        <f>160.6-19.5</f>
        <v>141.1</v>
      </c>
      <c r="I138" s="83"/>
      <c r="J138" s="83"/>
    </row>
    <row r="139" spans="1:10" s="67" customFormat="1" ht="24">
      <c r="A139" s="63" t="s">
        <v>168</v>
      </c>
      <c r="B139" s="64" t="s">
        <v>108</v>
      </c>
      <c r="C139" s="65"/>
      <c r="D139" s="65"/>
      <c r="E139" s="65"/>
      <c r="F139" s="65"/>
      <c r="G139" s="65"/>
      <c r="H139" s="66">
        <f t="shared" ref="H139:J143" si="13">H140</f>
        <v>2.6</v>
      </c>
      <c r="I139" s="66">
        <f t="shared" si="13"/>
        <v>2.6</v>
      </c>
      <c r="J139" s="66">
        <f t="shared" si="13"/>
        <v>2.6</v>
      </c>
    </row>
    <row r="140" spans="1:10" s="71" customFormat="1" ht="24">
      <c r="A140" s="68" t="s">
        <v>169</v>
      </c>
      <c r="B140" s="69" t="s">
        <v>108</v>
      </c>
      <c r="C140" s="69" t="s">
        <v>55</v>
      </c>
      <c r="D140" s="69"/>
      <c r="E140" s="69"/>
      <c r="F140" s="69"/>
      <c r="G140" s="69"/>
      <c r="H140" s="70">
        <f t="shared" si="13"/>
        <v>2.6</v>
      </c>
      <c r="I140" s="70">
        <f t="shared" si="13"/>
        <v>2.6</v>
      </c>
      <c r="J140" s="70">
        <f t="shared" si="13"/>
        <v>2.6</v>
      </c>
    </row>
    <row r="141" spans="1:10" ht="24">
      <c r="A141" s="72" t="s">
        <v>95</v>
      </c>
      <c r="B141" s="73" t="s">
        <v>108</v>
      </c>
      <c r="C141" s="73" t="s">
        <v>55</v>
      </c>
      <c r="D141" s="73" t="s">
        <v>92</v>
      </c>
      <c r="E141" s="73" t="s">
        <v>60</v>
      </c>
      <c r="F141" s="73"/>
      <c r="G141" s="73"/>
      <c r="H141" s="74">
        <f t="shared" si="13"/>
        <v>2.6</v>
      </c>
      <c r="I141" s="74">
        <f t="shared" si="13"/>
        <v>2.6</v>
      </c>
      <c r="J141" s="74">
        <f t="shared" si="13"/>
        <v>2.6</v>
      </c>
    </row>
    <row r="142" spans="1:10" ht="36">
      <c r="A142" s="75" t="s">
        <v>96</v>
      </c>
      <c r="B142" s="76" t="s">
        <v>108</v>
      </c>
      <c r="C142" s="76" t="s">
        <v>55</v>
      </c>
      <c r="D142" s="76" t="s">
        <v>92</v>
      </c>
      <c r="E142" s="76" t="s">
        <v>61</v>
      </c>
      <c r="F142" s="76"/>
      <c r="G142" s="76"/>
      <c r="H142" s="77">
        <f t="shared" si="13"/>
        <v>2.6</v>
      </c>
      <c r="I142" s="77">
        <f t="shared" si="13"/>
        <v>2.6</v>
      </c>
      <c r="J142" s="77">
        <f t="shared" si="13"/>
        <v>2.6</v>
      </c>
    </row>
    <row r="143" spans="1:10">
      <c r="A143" s="78" t="s">
        <v>170</v>
      </c>
      <c r="B143" s="79" t="s">
        <v>108</v>
      </c>
      <c r="C143" s="79" t="s">
        <v>55</v>
      </c>
      <c r="D143" s="79" t="s">
        <v>92</v>
      </c>
      <c r="E143" s="79" t="s">
        <v>61</v>
      </c>
      <c r="F143" s="79" t="s">
        <v>171</v>
      </c>
      <c r="G143" s="79"/>
      <c r="H143" s="92">
        <f t="shared" si="13"/>
        <v>2.6</v>
      </c>
      <c r="I143" s="92">
        <f t="shared" si="13"/>
        <v>2.6</v>
      </c>
      <c r="J143" s="92">
        <f t="shared" si="13"/>
        <v>2.6</v>
      </c>
    </row>
    <row r="144" spans="1:10" ht="12.75" customHeight="1">
      <c r="A144" s="93" t="s">
        <v>172</v>
      </c>
      <c r="B144" s="82" t="s">
        <v>108</v>
      </c>
      <c r="C144" s="82" t="s">
        <v>55</v>
      </c>
      <c r="D144" s="82" t="s">
        <v>92</v>
      </c>
      <c r="E144" s="82" t="s">
        <v>61</v>
      </c>
      <c r="F144" s="82" t="s">
        <v>171</v>
      </c>
      <c r="G144" s="82" t="s">
        <v>173</v>
      </c>
      <c r="H144" s="83">
        <v>2.6</v>
      </c>
      <c r="I144" s="83">
        <v>2.6</v>
      </c>
      <c r="J144" s="83">
        <v>2.6</v>
      </c>
    </row>
    <row r="145" spans="1:10" hidden="1">
      <c r="A145" s="120"/>
      <c r="B145" s="121"/>
      <c r="C145" s="82"/>
      <c r="D145" s="82"/>
      <c r="E145" s="82"/>
      <c r="F145" s="82"/>
      <c r="G145" s="82"/>
      <c r="H145" s="122"/>
      <c r="I145" s="122"/>
      <c r="J145" s="122"/>
    </row>
  </sheetData>
  <sheetProtection selectLockedCells="1" selectUnlockedCells="1"/>
  <mergeCells count="4">
    <mergeCell ref="A5:H5"/>
    <mergeCell ref="D7:F7"/>
    <mergeCell ref="G2:J2"/>
    <mergeCell ref="I3:J3"/>
  </mergeCells>
  <conditionalFormatting sqref="A132:G138 A70:G78 A140:G144 A96:A97 A124:G130 A104:G122 A61:G68 B11:G19 B28:G37 H119:J119 A11:A15 A17:A18 A28:A32 A34:A37 A81:G88 A90:G93 A89:E89 A39:G59">
    <cfRule type="expression" dxfId="120" priority="4" stopIfTrue="1">
      <formula>$F11=""</formula>
    </cfRule>
    <cfRule type="expression" dxfId="119" priority="5" stopIfTrue="1">
      <formula>#REF!&lt;&gt;""</formula>
    </cfRule>
    <cfRule type="expression" dxfId="118" priority="6" stopIfTrue="1">
      <formula>AND($G11="",$F11&lt;&gt;"")</formula>
    </cfRule>
  </conditionalFormatting>
  <conditionalFormatting sqref="B8:F9 A8:A10 A79:H80 A123:H123 A69:H69 A131:H131 A139:H139 B94:H97 A94:A95 H98 A60:J60 I94:J94 B10:J10">
    <cfRule type="expression" dxfId="117" priority="7" stopIfTrue="1">
      <formula>$B8=""</formula>
    </cfRule>
    <cfRule type="expression" dxfId="116" priority="8" stopIfTrue="1">
      <formula>$C8&lt;&gt;""</formula>
    </cfRule>
  </conditionalFormatting>
  <conditionalFormatting sqref="A20:G27">
    <cfRule type="expression" dxfId="115" priority="9" stopIfTrue="1">
      <formula>$G20=""</formula>
    </cfRule>
    <cfRule type="expression" dxfId="114" priority="10" stopIfTrue="1">
      <formula>#REF!&lt;&gt;""</formula>
    </cfRule>
    <cfRule type="expression" dxfId="113" priority="11" stopIfTrue="1">
      <formula>AND($H20="",$G20&lt;&gt;"")</formula>
    </cfRule>
  </conditionalFormatting>
  <conditionalFormatting sqref="H4">
    <cfRule type="expression" dxfId="112" priority="12" stopIfTrue="1">
      <formula>#REF!&lt;&gt;""</formula>
    </cfRule>
  </conditionalFormatting>
  <conditionalFormatting sqref="H1 H3">
    <cfRule type="expression" dxfId="111" priority="13" stopIfTrue="1">
      <formula>$G1&lt;&gt;""</formula>
    </cfRule>
  </conditionalFormatting>
  <conditionalFormatting sqref="A145 C145:H145">
    <cfRule type="expression" dxfId="110" priority="14" stopIfTrue="1">
      <formula>$G145=""</formula>
    </cfRule>
    <cfRule type="expression" dxfId="109" priority="15" stopIfTrue="1">
      <formula>#REF!&lt;&gt;""</formula>
    </cfRule>
    <cfRule type="expression" dxfId="108" priority="16" stopIfTrue="1">
      <formula>AND($H145="",$G145&lt;&gt;"")</formula>
    </cfRule>
  </conditionalFormatting>
  <conditionalFormatting sqref="B145">
    <cfRule type="expression" dxfId="107" priority="17" stopIfTrue="1">
      <formula>$C145=""</formula>
    </cfRule>
    <cfRule type="expression" dxfId="106" priority="18" stopIfTrue="1">
      <formula>$D145&lt;&gt;""</formula>
    </cfRule>
  </conditionalFormatting>
  <conditionalFormatting sqref="I79:I80 I123 I69 I131 I139 I95:I98">
    <cfRule type="expression" dxfId="105" priority="19" stopIfTrue="1">
      <formula>$B69=""</formula>
    </cfRule>
    <cfRule type="expression" dxfId="104" priority="20" stopIfTrue="1">
      <formula>$C69&lt;&gt;""</formula>
    </cfRule>
  </conditionalFormatting>
  <conditionalFormatting sqref="I145">
    <cfRule type="expression" dxfId="103" priority="21" stopIfTrue="1">
      <formula>$G145=""</formula>
    </cfRule>
    <cfRule type="expression" dxfId="102" priority="22" stopIfTrue="1">
      <formula>#REF!&lt;&gt;""</formula>
    </cfRule>
    <cfRule type="expression" dxfId="101" priority="23" stopIfTrue="1">
      <formula>AND($H145="",$G145&lt;&gt;"")</formula>
    </cfRule>
  </conditionalFormatting>
  <conditionalFormatting sqref="J79:J80 J123 J69 J131 J139 J95:J98">
    <cfRule type="expression" dxfId="100" priority="24" stopIfTrue="1">
      <formula>$B69=""</formula>
    </cfRule>
    <cfRule type="expression" dxfId="99" priority="25" stopIfTrue="1">
      <formula>$C69&lt;&gt;""</formula>
    </cfRule>
  </conditionalFormatting>
  <conditionalFormatting sqref="J145">
    <cfRule type="expression" dxfId="98" priority="26" stopIfTrue="1">
      <formula>$G145=""</formula>
    </cfRule>
    <cfRule type="expression" dxfId="97" priority="27" stopIfTrue="1">
      <formula>#REF!&lt;&gt;""</formula>
    </cfRule>
    <cfRule type="expression" dxfId="96" priority="28" stopIfTrue="1">
      <formula>AND($H145="",$G145&lt;&gt;"")</formula>
    </cfRule>
  </conditionalFormatting>
  <conditionalFormatting sqref="H99:J101 A98:G103">
    <cfRule type="expression" dxfId="95" priority="29" stopIfTrue="1">
      <formula>$B98=""</formula>
    </cfRule>
    <cfRule type="expression" dxfId="94" priority="30" stopIfTrue="1">
      <formula>$C98&lt;&gt;""</formula>
    </cfRule>
  </conditionalFormatting>
  <conditionalFormatting sqref="A16 A19 A33">
    <cfRule type="expression" dxfId="93" priority="31" stopIfTrue="1">
      <formula>$G16=""</formula>
    </cfRule>
    <cfRule type="expression" dxfId="92" priority="32" stopIfTrue="1">
      <formula>XFD15&lt;&gt;""</formula>
    </cfRule>
    <cfRule type="expression" dxfId="91" priority="33" stopIfTrue="1">
      <formula>AND($H16="",$G16&lt;&gt;"")</formula>
    </cfRule>
  </conditionalFormatting>
  <conditionalFormatting sqref="G2">
    <cfRule type="expression" dxfId="90" priority="57" stopIfTrue="1">
      <formula>#REF!&lt;&gt;""</formula>
    </cfRule>
  </conditionalFormatting>
  <conditionalFormatting sqref="A38:G38">
    <cfRule type="expression" dxfId="89" priority="1" stopIfTrue="1">
      <formula>$F38=""</formula>
    </cfRule>
    <cfRule type="expression" dxfId="88" priority="2" stopIfTrue="1">
      <formula>#REF!&lt;&gt;""</formula>
    </cfRule>
    <cfRule type="expression" dxfId="87" priority="3" stopIfTrue="1">
      <formula>AND($G38="",$F38&lt;&gt;"")</formula>
    </cfRule>
  </conditionalFormatting>
  <pageMargins left="0.74791666666666667" right="0.35416666666666669" top="0.51180555555555551" bottom="0.47222222222222221" header="0.51180555555555551" footer="0.51180555555555551"/>
  <pageSetup paperSize="9" scale="69" firstPageNumber="0" fitToHeight="2" orientation="portrait" r:id="rId1"/>
  <headerFooter alignWithMargins="0"/>
  <rowBreaks count="2" manualBreakCount="2">
    <brk id="59" max="16383" man="1"/>
    <brk id="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59"/>
  <sheetViews>
    <sheetView topLeftCell="B1" workbookViewId="0">
      <selection activeCell="J3" sqref="J3:K3"/>
    </sheetView>
  </sheetViews>
  <sheetFormatPr defaultColWidth="11.33203125" defaultRowHeight="14.25"/>
  <cols>
    <col min="1" max="1" width="69.6640625" style="37" customWidth="1"/>
    <col min="2" max="2" width="7.6640625" style="123" customWidth="1"/>
    <col min="3" max="3" width="4" style="37" customWidth="1"/>
    <col min="4" max="4" width="5" style="37" customWidth="1"/>
    <col min="5" max="5" width="4" style="37" customWidth="1"/>
    <col min="6" max="6" width="3" style="37" customWidth="1"/>
    <col min="7" max="7" width="11.1640625" style="37" customWidth="1"/>
    <col min="8" max="8" width="6.33203125" style="37" customWidth="1"/>
    <col min="9" max="9" width="22.1640625" style="124" customWidth="1"/>
    <col min="10" max="10" width="21.33203125" style="124" customWidth="1"/>
    <col min="11" max="11" width="20.5" style="124" customWidth="1"/>
    <col min="12" max="13" width="17.33203125" style="124" customWidth="1"/>
    <col min="14" max="14" width="18.33203125" style="124" customWidth="1"/>
    <col min="15" max="15" width="16.6640625" style="39" customWidth="1"/>
    <col min="16" max="16384" width="11.33203125" style="39"/>
  </cols>
  <sheetData>
    <row r="1" spans="1:14" ht="15.75">
      <c r="B1" s="40"/>
      <c r="C1" s="41"/>
      <c r="D1" s="41"/>
      <c r="E1" s="41"/>
      <c r="F1" s="41"/>
      <c r="G1" s="41"/>
      <c r="H1" s="42"/>
      <c r="I1" s="43" t="s">
        <v>174</v>
      </c>
      <c r="J1" s="43"/>
      <c r="K1" s="43"/>
      <c r="L1" s="43"/>
      <c r="M1" s="43"/>
      <c r="N1" s="43"/>
    </row>
    <row r="2" spans="1:14" ht="68.25" customHeight="1">
      <c r="B2" s="40"/>
      <c r="C2" s="41"/>
      <c r="D2" s="41"/>
      <c r="E2" s="41"/>
      <c r="F2" s="41"/>
      <c r="G2" s="269" t="s">
        <v>263</v>
      </c>
      <c r="H2" s="269"/>
      <c r="I2" s="269"/>
      <c r="J2" s="269"/>
      <c r="K2" s="269"/>
      <c r="L2" s="43"/>
      <c r="M2" s="43"/>
      <c r="N2" s="43"/>
    </row>
    <row r="3" spans="1:14" ht="15.75" customHeight="1">
      <c r="B3" s="40"/>
      <c r="C3" s="41"/>
      <c r="D3" s="41"/>
      <c r="E3" s="41"/>
      <c r="F3" s="41"/>
      <c r="G3" s="41"/>
      <c r="H3" s="42"/>
      <c r="I3" s="243"/>
      <c r="J3" s="265" t="s">
        <v>290</v>
      </c>
      <c r="K3" s="265"/>
      <c r="L3" s="43"/>
      <c r="M3" s="43"/>
      <c r="N3" s="43"/>
    </row>
    <row r="4" spans="1:14" ht="15.75">
      <c r="B4" s="40"/>
      <c r="C4" s="41"/>
      <c r="D4" s="41"/>
      <c r="E4" s="41"/>
      <c r="F4" s="41"/>
      <c r="G4" s="41"/>
      <c r="H4" s="42"/>
      <c r="I4" s="43"/>
      <c r="J4" s="43"/>
      <c r="K4" s="43"/>
      <c r="L4" s="43"/>
      <c r="M4" s="43"/>
      <c r="N4" s="43"/>
    </row>
    <row r="5" spans="1:14" ht="13.5" customHeight="1">
      <c r="A5" s="125"/>
      <c r="B5" s="126"/>
      <c r="C5" s="126"/>
      <c r="D5" s="126"/>
      <c r="E5" s="126"/>
      <c r="F5" s="126"/>
      <c r="G5" s="126"/>
      <c r="H5" s="126"/>
    </row>
    <row r="6" spans="1:14" ht="45.75" customHeight="1">
      <c r="A6" s="267" t="s">
        <v>255</v>
      </c>
      <c r="B6" s="267"/>
      <c r="C6" s="267"/>
      <c r="D6" s="267"/>
      <c r="E6" s="267"/>
      <c r="F6" s="267"/>
      <c r="G6" s="267"/>
      <c r="H6" s="267"/>
      <c r="I6" s="267"/>
      <c r="J6" s="39"/>
      <c r="K6" s="270"/>
      <c r="L6" s="270"/>
      <c r="M6" s="270"/>
      <c r="N6" s="39"/>
    </row>
    <row r="7" spans="1:14" ht="12.75" customHeight="1">
      <c r="A7" s="47"/>
      <c r="B7" s="126"/>
      <c r="C7" s="47"/>
      <c r="D7" s="47"/>
      <c r="E7" s="47"/>
      <c r="F7" s="47"/>
      <c r="G7" s="47"/>
      <c r="H7" s="47"/>
      <c r="I7" s="127"/>
      <c r="J7" s="128"/>
      <c r="K7" s="128"/>
      <c r="L7" s="128"/>
      <c r="M7" s="128"/>
      <c r="N7" s="128"/>
    </row>
    <row r="8" spans="1:14" s="132" customFormat="1" ht="33.75" customHeight="1">
      <c r="A8" s="129" t="s">
        <v>48</v>
      </c>
      <c r="B8" s="130" t="s">
        <v>175</v>
      </c>
      <c r="C8" s="130" t="s">
        <v>49</v>
      </c>
      <c r="D8" s="130" t="s">
        <v>50</v>
      </c>
      <c r="E8" s="271" t="s">
        <v>51</v>
      </c>
      <c r="F8" s="271"/>
      <c r="G8" s="271"/>
      <c r="H8" s="130" t="s">
        <v>52</v>
      </c>
      <c r="I8" s="51" t="s">
        <v>260</v>
      </c>
      <c r="J8" s="51" t="s">
        <v>261</v>
      </c>
      <c r="K8" s="51" t="s">
        <v>262</v>
      </c>
    </row>
    <row r="9" spans="1:14" s="57" customFormat="1" ht="15.75">
      <c r="A9" s="53" t="s">
        <v>53</v>
      </c>
      <c r="B9" s="133"/>
      <c r="C9" s="54"/>
      <c r="D9" s="54"/>
      <c r="E9" s="54"/>
      <c r="F9" s="54"/>
      <c r="G9" s="54"/>
      <c r="H9" s="55"/>
      <c r="I9" s="134">
        <f>I10</f>
        <v>5280.35</v>
      </c>
      <c r="J9" s="134">
        <f>J10</f>
        <v>1406.3589999999999</v>
      </c>
      <c r="K9" s="134">
        <f>K10</f>
        <v>1413.4999999999995</v>
      </c>
      <c r="L9" s="57">
        <f>I9-'4'!H8</f>
        <v>0</v>
      </c>
    </row>
    <row r="10" spans="1:14" s="62" customFormat="1" ht="25.5">
      <c r="A10" s="135" t="s">
        <v>259</v>
      </c>
      <c r="B10" s="136">
        <v>935</v>
      </c>
      <c r="C10" s="121"/>
      <c r="D10" s="121"/>
      <c r="E10" s="121"/>
      <c r="F10" s="121"/>
      <c r="G10" s="121"/>
      <c r="H10" s="137"/>
      <c r="I10" s="138">
        <f>I11+I67+I87+I103+I144+I132+I77+I57+I88+I157+I64+I37</f>
        <v>5280.35</v>
      </c>
      <c r="J10" s="138">
        <f>J11+J67+J87+J103+J144+J132+J77+J57+J88+J157+J64+J37</f>
        <v>1406.3589999999999</v>
      </c>
      <c r="K10" s="138">
        <f>K11+K67+K87+K103+K144+K132+K77+K57+K88+K157+K64+K37</f>
        <v>1413.4999999999995</v>
      </c>
    </row>
    <row r="11" spans="1:14" s="67" customFormat="1" ht="15">
      <c r="A11" s="139" t="s">
        <v>54</v>
      </c>
      <c r="B11" s="136">
        <v>935</v>
      </c>
      <c r="C11" s="140" t="s">
        <v>55</v>
      </c>
      <c r="D11" s="141"/>
      <c r="E11" s="141"/>
      <c r="F11" s="141"/>
      <c r="G11" s="141"/>
      <c r="H11" s="141"/>
      <c r="I11" s="142">
        <f>I12+I59+I24+I52</f>
        <v>1782.65</v>
      </c>
      <c r="J11" s="142">
        <f>J12+J59+J24+J52</f>
        <v>842.75900000000001</v>
      </c>
      <c r="K11" s="142">
        <f>K12+K59+K24+K52</f>
        <v>1048.4999999999998</v>
      </c>
    </row>
    <row r="12" spans="1:14" s="71" customFormat="1" ht="27" customHeight="1">
      <c r="A12" s="143" t="s">
        <v>56</v>
      </c>
      <c r="B12" s="136">
        <v>935</v>
      </c>
      <c r="C12" s="144" t="s">
        <v>55</v>
      </c>
      <c r="D12" s="144" t="s">
        <v>57</v>
      </c>
      <c r="E12" s="144"/>
      <c r="F12" s="144"/>
      <c r="G12" s="144"/>
      <c r="H12" s="144"/>
      <c r="I12" s="145">
        <f>I13+I18+I21</f>
        <v>730.38000000000011</v>
      </c>
      <c r="J12" s="145">
        <f>J13+J18+J21</f>
        <v>273.42</v>
      </c>
      <c r="K12" s="145">
        <f>K13+K18+K21</f>
        <v>323.39999999999998</v>
      </c>
      <c r="L12" s="71">
        <f>I10-4970.7</f>
        <v>309.65000000000055</v>
      </c>
      <c r="M12" s="71">
        <f>I19+I20+I35+I36+I41+I42+I49+I56+I63+I65+I66+I72+I74+I75+I76+I95+I98+I106+I118+I127+I128+I150+I149</f>
        <v>4833.08</v>
      </c>
    </row>
    <row r="13" spans="1:14" ht="18" hidden="1" customHeight="1">
      <c r="A13" s="146" t="s">
        <v>58</v>
      </c>
      <c r="B13" s="136">
        <v>935</v>
      </c>
      <c r="C13" s="82" t="s">
        <v>55</v>
      </c>
      <c r="D13" s="82" t="s">
        <v>57</v>
      </c>
      <c r="E13" s="82" t="s">
        <v>59</v>
      </c>
      <c r="F13" s="82" t="s">
        <v>60</v>
      </c>
      <c r="G13" s="82"/>
      <c r="H13" s="82"/>
      <c r="I13" s="147">
        <f t="shared" ref="I13:K14" si="0">I14</f>
        <v>0</v>
      </c>
      <c r="J13" s="147">
        <f t="shared" si="0"/>
        <v>0</v>
      </c>
      <c r="K13" s="147">
        <f t="shared" si="0"/>
        <v>0</v>
      </c>
      <c r="L13" s="39"/>
      <c r="M13" s="39"/>
      <c r="N13" s="39"/>
    </row>
    <row r="14" spans="1:14" s="149" customFormat="1" ht="15" hidden="1">
      <c r="A14" s="148" t="s">
        <v>177</v>
      </c>
      <c r="B14" s="136">
        <v>935</v>
      </c>
      <c r="C14" s="140" t="s">
        <v>55</v>
      </c>
      <c r="D14" s="140" t="s">
        <v>57</v>
      </c>
      <c r="E14" s="140" t="s">
        <v>59</v>
      </c>
      <c r="F14" s="140" t="s">
        <v>61</v>
      </c>
      <c r="G14" s="140"/>
      <c r="H14" s="140"/>
      <c r="I14" s="147">
        <f t="shared" si="0"/>
        <v>0</v>
      </c>
      <c r="J14" s="147">
        <f t="shared" si="0"/>
        <v>0</v>
      </c>
      <c r="K14" s="147">
        <f t="shared" si="0"/>
        <v>0</v>
      </c>
    </row>
    <row r="15" spans="1:14" s="149" customFormat="1" ht="24" hidden="1">
      <c r="A15" s="146" t="s">
        <v>62</v>
      </c>
      <c r="B15" s="136">
        <v>935</v>
      </c>
      <c r="C15" s="82" t="s">
        <v>55</v>
      </c>
      <c r="D15" s="82" t="s">
        <v>57</v>
      </c>
      <c r="E15" s="82" t="s">
        <v>59</v>
      </c>
      <c r="F15" s="82" t="s">
        <v>61</v>
      </c>
      <c r="G15" s="82" t="s">
        <v>76</v>
      </c>
      <c r="H15" s="82"/>
      <c r="I15" s="147">
        <f>'000'!I17</f>
        <v>0</v>
      </c>
      <c r="J15" s="147">
        <f>'000'!J17</f>
        <v>0</v>
      </c>
      <c r="K15" s="147">
        <f>'000'!K17</f>
        <v>0</v>
      </c>
    </row>
    <row r="16" spans="1:14" ht="24" hidden="1">
      <c r="A16" s="120" t="s">
        <v>64</v>
      </c>
      <c r="B16" s="136">
        <v>935</v>
      </c>
      <c r="C16" s="82" t="s">
        <v>55</v>
      </c>
      <c r="D16" s="82" t="s">
        <v>57</v>
      </c>
      <c r="E16" s="82" t="s">
        <v>59</v>
      </c>
      <c r="F16" s="82" t="s">
        <v>61</v>
      </c>
      <c r="G16" s="82" t="s">
        <v>76</v>
      </c>
      <c r="H16" s="82" t="s">
        <v>65</v>
      </c>
      <c r="I16" s="150">
        <f>'000'!I18</f>
        <v>0</v>
      </c>
      <c r="J16" s="150">
        <f>'000'!J18</f>
        <v>0</v>
      </c>
      <c r="K16" s="150">
        <f>'000'!K18</f>
        <v>0</v>
      </c>
      <c r="L16" s="39"/>
      <c r="M16" s="39"/>
      <c r="N16" s="39"/>
    </row>
    <row r="17" spans="1:14" ht="24" hidden="1">
      <c r="A17" s="120" t="str">
        <f>'000'!A19</f>
        <v>Фонд оплаты труда государственных (муниципальных) органов и взносы по обязательному социальному страхованию</v>
      </c>
      <c r="B17" s="136">
        <v>935</v>
      </c>
      <c r="C17" s="82" t="s">
        <v>55</v>
      </c>
      <c r="D17" s="82" t="s">
        <v>57</v>
      </c>
      <c r="E17" s="82" t="s">
        <v>59</v>
      </c>
      <c r="F17" s="82" t="s">
        <v>61</v>
      </c>
      <c r="G17" s="82" t="s">
        <v>76</v>
      </c>
      <c r="H17" s="82" t="s">
        <v>67</v>
      </c>
      <c r="I17" s="150">
        <f>'000'!I19</f>
        <v>0</v>
      </c>
      <c r="J17" s="150">
        <f>'000'!J19</f>
        <v>0</v>
      </c>
      <c r="K17" s="150">
        <f>'000'!K19</f>
        <v>0</v>
      </c>
      <c r="L17" s="39"/>
      <c r="M17" s="39"/>
      <c r="N17" s="39"/>
    </row>
    <row r="18" spans="1:14" s="71" customFormat="1" ht="24">
      <c r="A18" s="151" t="s">
        <v>62</v>
      </c>
      <c r="B18" s="136">
        <v>935</v>
      </c>
      <c r="C18" s="82" t="s">
        <v>55</v>
      </c>
      <c r="D18" s="82" t="s">
        <v>57</v>
      </c>
      <c r="E18" s="82" t="s">
        <v>59</v>
      </c>
      <c r="F18" s="82" t="s">
        <v>61</v>
      </c>
      <c r="G18" s="82" t="s">
        <v>68</v>
      </c>
      <c r="H18" s="82"/>
      <c r="I18" s="88">
        <f>I19+I20</f>
        <v>660.18000000000006</v>
      </c>
      <c r="J18" s="88">
        <f>J19+J20</f>
        <v>273.42</v>
      </c>
      <c r="K18" s="88">
        <f>K19+K20</f>
        <v>323.39999999999998</v>
      </c>
    </row>
    <row r="19" spans="1:14" s="71" customFormat="1" ht="24">
      <c r="A19" s="81" t="s">
        <v>64</v>
      </c>
      <c r="B19" s="136">
        <v>935</v>
      </c>
      <c r="C19" s="82" t="s">
        <v>55</v>
      </c>
      <c r="D19" s="82" t="s">
        <v>57</v>
      </c>
      <c r="E19" s="82" t="s">
        <v>59</v>
      </c>
      <c r="F19" s="82" t="s">
        <v>61</v>
      </c>
      <c r="G19" s="82" t="s">
        <v>68</v>
      </c>
      <c r="H19" s="82" t="s">
        <v>65</v>
      </c>
      <c r="I19" s="88">
        <f>'4'!H18</f>
        <v>356.04</v>
      </c>
      <c r="J19" s="88">
        <f>'4'!I18</f>
        <v>210</v>
      </c>
      <c r="K19" s="88">
        <f>'4'!J18</f>
        <v>260</v>
      </c>
    </row>
    <row r="20" spans="1:14" s="71" customFormat="1" ht="24">
      <c r="A20" s="81" t="str">
        <f>'000'!A24</f>
        <v>Фонд оплаты труда государственных (муниципальных) органов и взносы по обязательному социальному страхованию</v>
      </c>
      <c r="B20" s="136">
        <v>935</v>
      </c>
      <c r="C20" s="82" t="s">
        <v>55</v>
      </c>
      <c r="D20" s="82" t="s">
        <v>57</v>
      </c>
      <c r="E20" s="82" t="s">
        <v>59</v>
      </c>
      <c r="F20" s="82" t="s">
        <v>61</v>
      </c>
      <c r="G20" s="82" t="s">
        <v>68</v>
      </c>
      <c r="H20" s="82" t="s">
        <v>67</v>
      </c>
      <c r="I20" s="88">
        <f>'4'!H19</f>
        <v>304.14</v>
      </c>
      <c r="J20" s="88">
        <f>'4'!I19</f>
        <v>63.419999999999995</v>
      </c>
      <c r="K20" s="88">
        <f>'4'!J19</f>
        <v>63.4</v>
      </c>
      <c r="M20" s="71">
        <f>I11+I67+I87+I103+I144+I132+I77+I57+I88+I157+I64+I37</f>
        <v>5280.35</v>
      </c>
    </row>
    <row r="21" spans="1:14" s="71" customFormat="1" ht="24">
      <c r="A21" s="152" t="s">
        <v>62</v>
      </c>
      <c r="B21" s="136">
        <v>935</v>
      </c>
      <c r="C21" s="144" t="s">
        <v>55</v>
      </c>
      <c r="D21" s="144" t="s">
        <v>57</v>
      </c>
      <c r="E21" s="144" t="s">
        <v>59</v>
      </c>
      <c r="F21" s="144" t="s">
        <v>61</v>
      </c>
      <c r="G21" s="144" t="s">
        <v>94</v>
      </c>
      <c r="H21" s="144"/>
      <c r="I21" s="145">
        <f>I22+I23</f>
        <v>70.2</v>
      </c>
      <c r="J21" s="145">
        <f>J22+J23</f>
        <v>0</v>
      </c>
      <c r="K21" s="145">
        <f>K22+K23</f>
        <v>0</v>
      </c>
    </row>
    <row r="22" spans="1:14" s="71" customFormat="1" ht="24">
      <c r="A22" s="81" t="s">
        <v>64</v>
      </c>
      <c r="B22" s="136">
        <v>935</v>
      </c>
      <c r="C22" s="82" t="s">
        <v>55</v>
      </c>
      <c r="D22" s="82" t="s">
        <v>57</v>
      </c>
      <c r="E22" s="82" t="s">
        <v>59</v>
      </c>
      <c r="F22" s="82" t="s">
        <v>61</v>
      </c>
      <c r="G22" s="82" t="s">
        <v>94</v>
      </c>
      <c r="H22" s="82" t="s">
        <v>65</v>
      </c>
      <c r="I22" s="88">
        <f>'4'!H15</f>
        <v>70.2</v>
      </c>
      <c r="J22" s="88">
        <v>0</v>
      </c>
      <c r="K22" s="88">
        <v>0</v>
      </c>
    </row>
    <row r="23" spans="1:14" s="71" customFormat="1" ht="24">
      <c r="A23" s="81" t="s">
        <v>64</v>
      </c>
      <c r="B23" s="136">
        <v>935</v>
      </c>
      <c r="C23" s="82" t="s">
        <v>55</v>
      </c>
      <c r="D23" s="82" t="s">
        <v>57</v>
      </c>
      <c r="E23" s="82" t="s">
        <v>59</v>
      </c>
      <c r="F23" s="82" t="s">
        <v>61</v>
      </c>
      <c r="G23" s="82" t="s">
        <v>94</v>
      </c>
      <c r="H23" s="82" t="s">
        <v>67</v>
      </c>
      <c r="I23" s="88">
        <f>'4'!H16</f>
        <v>0</v>
      </c>
      <c r="J23" s="88">
        <v>0</v>
      </c>
      <c r="K23" s="88">
        <v>0</v>
      </c>
    </row>
    <row r="24" spans="1:14" s="153" customFormat="1" ht="24">
      <c r="A24" s="152" t="s">
        <v>69</v>
      </c>
      <c r="B24" s="136">
        <v>935</v>
      </c>
      <c r="C24" s="144" t="s">
        <v>55</v>
      </c>
      <c r="D24" s="144" t="s">
        <v>70</v>
      </c>
      <c r="E24" s="144" t="s">
        <v>59</v>
      </c>
      <c r="F24" s="144" t="s">
        <v>60</v>
      </c>
      <c r="G24" s="144"/>
      <c r="H24" s="144"/>
      <c r="I24" s="145">
        <f>I25+I32</f>
        <v>1051.97</v>
      </c>
      <c r="J24" s="145">
        <f>J25+J32</f>
        <v>569.03899999999999</v>
      </c>
      <c r="K24" s="145">
        <f>K25+K32</f>
        <v>724.8</v>
      </c>
    </row>
    <row r="25" spans="1:14" s="155" customFormat="1" ht="36" hidden="1">
      <c r="A25" s="154" t="s">
        <v>72</v>
      </c>
      <c r="B25" s="136">
        <v>935</v>
      </c>
      <c r="C25" s="140" t="s">
        <v>55</v>
      </c>
      <c r="D25" s="140" t="s">
        <v>70</v>
      </c>
      <c r="E25" s="140" t="s">
        <v>59</v>
      </c>
      <c r="F25" s="140" t="s">
        <v>71</v>
      </c>
      <c r="G25" s="140"/>
      <c r="H25" s="140"/>
      <c r="I25" s="147">
        <f t="shared" ref="I25:K26" si="1">I26</f>
        <v>0</v>
      </c>
      <c r="J25" s="147">
        <f t="shared" si="1"/>
        <v>0</v>
      </c>
      <c r="K25" s="147">
        <f t="shared" si="1"/>
        <v>0</v>
      </c>
    </row>
    <row r="26" spans="1:14" s="157" customFormat="1" ht="36" hidden="1">
      <c r="A26" s="154" t="s">
        <v>73</v>
      </c>
      <c r="B26" s="136">
        <v>935</v>
      </c>
      <c r="C26" s="140" t="s">
        <v>55</v>
      </c>
      <c r="D26" s="140" t="s">
        <v>70</v>
      </c>
      <c r="E26" s="140" t="s">
        <v>59</v>
      </c>
      <c r="F26" s="140" t="s">
        <v>71</v>
      </c>
      <c r="G26" s="140" t="s">
        <v>76</v>
      </c>
      <c r="H26" s="140"/>
      <c r="I26" s="156">
        <f t="shared" si="1"/>
        <v>0</v>
      </c>
      <c r="J26" s="156">
        <f t="shared" si="1"/>
        <v>0</v>
      </c>
      <c r="K26" s="156">
        <f t="shared" si="1"/>
        <v>0</v>
      </c>
    </row>
    <row r="27" spans="1:14" s="155" customFormat="1" ht="36" hidden="1">
      <c r="A27" s="151" t="s">
        <v>75</v>
      </c>
      <c r="B27" s="136">
        <v>935</v>
      </c>
      <c r="C27" s="82" t="s">
        <v>55</v>
      </c>
      <c r="D27" s="82" t="s">
        <v>70</v>
      </c>
      <c r="E27" s="82" t="s">
        <v>59</v>
      </c>
      <c r="F27" s="82" t="s">
        <v>71</v>
      </c>
      <c r="G27" s="82" t="s">
        <v>76</v>
      </c>
      <c r="H27" s="82"/>
      <c r="I27" s="150">
        <f>SUM(I28:I31)</f>
        <v>0</v>
      </c>
      <c r="J27" s="150">
        <f>SUM(J28:J31)</f>
        <v>0</v>
      </c>
      <c r="K27" s="150">
        <f>SUM(K28:K31)</f>
        <v>0</v>
      </c>
    </row>
    <row r="28" spans="1:14" s="71" customFormat="1" ht="24" hidden="1">
      <c r="A28" s="81" t="s">
        <v>64</v>
      </c>
      <c r="B28" s="136">
        <v>935</v>
      </c>
      <c r="C28" s="82" t="s">
        <v>55</v>
      </c>
      <c r="D28" s="82" t="s">
        <v>70</v>
      </c>
      <c r="E28" s="82" t="s">
        <v>59</v>
      </c>
      <c r="F28" s="82" t="s">
        <v>71</v>
      </c>
      <c r="G28" s="82" t="s">
        <v>76</v>
      </c>
      <c r="H28" s="82" t="s">
        <v>65</v>
      </c>
      <c r="I28" s="150">
        <f>'000'!I30</f>
        <v>0</v>
      </c>
      <c r="J28" s="150">
        <f>'000'!J30</f>
        <v>0</v>
      </c>
      <c r="K28" s="150">
        <f>'000'!K30</f>
        <v>0</v>
      </c>
    </row>
    <row r="29" spans="1:14" s="71" customFormat="1" ht="24.75" hidden="1" customHeight="1">
      <c r="A29" s="81" t="str">
        <f>'000'!A31</f>
        <v>Фонд оплаты труда государственных (муниципальных) органов и взносы по обязательному социальному страхованию</v>
      </c>
      <c r="B29" s="136">
        <v>935</v>
      </c>
      <c r="C29" s="82" t="s">
        <v>55</v>
      </c>
      <c r="D29" s="82" t="s">
        <v>70</v>
      </c>
      <c r="E29" s="82" t="s">
        <v>59</v>
      </c>
      <c r="F29" s="82" t="s">
        <v>71</v>
      </c>
      <c r="G29" s="82" t="s">
        <v>76</v>
      </c>
      <c r="H29" s="82" t="s">
        <v>67</v>
      </c>
      <c r="I29" s="150">
        <f>'000'!I31</f>
        <v>0</v>
      </c>
      <c r="J29" s="150">
        <f>'000'!J31</f>
        <v>0</v>
      </c>
      <c r="K29" s="150">
        <f>'000'!K31</f>
        <v>0</v>
      </c>
    </row>
    <row r="30" spans="1:14" s="71" customFormat="1" ht="24" hidden="1">
      <c r="A30" s="120" t="s">
        <v>77</v>
      </c>
      <c r="B30" s="136">
        <v>935</v>
      </c>
      <c r="C30" s="82" t="s">
        <v>55</v>
      </c>
      <c r="D30" s="82" t="s">
        <v>70</v>
      </c>
      <c r="E30" s="82" t="s">
        <v>59</v>
      </c>
      <c r="F30" s="82" t="s">
        <v>71</v>
      </c>
      <c r="G30" s="82" t="s">
        <v>76</v>
      </c>
      <c r="H30" s="82" t="s">
        <v>78</v>
      </c>
      <c r="I30" s="150">
        <f>'000'!I32</f>
        <v>0</v>
      </c>
      <c r="J30" s="150">
        <f>'000'!J32</f>
        <v>0</v>
      </c>
      <c r="K30" s="150">
        <f>'000'!K32</f>
        <v>0</v>
      </c>
    </row>
    <row r="31" spans="1:14" s="71" customFormat="1" ht="24" hidden="1">
      <c r="A31" s="120" t="s">
        <v>79</v>
      </c>
      <c r="B31" s="136">
        <v>935</v>
      </c>
      <c r="C31" s="82" t="s">
        <v>55</v>
      </c>
      <c r="D31" s="82" t="s">
        <v>70</v>
      </c>
      <c r="E31" s="82" t="s">
        <v>59</v>
      </c>
      <c r="F31" s="82" t="s">
        <v>71</v>
      </c>
      <c r="G31" s="82" t="s">
        <v>76</v>
      </c>
      <c r="H31" s="82" t="s">
        <v>80</v>
      </c>
      <c r="I31" s="150">
        <f>'000'!I33</f>
        <v>0</v>
      </c>
      <c r="J31" s="150">
        <f>'000'!J33</f>
        <v>0</v>
      </c>
      <c r="K31" s="150">
        <f>'000'!K33</f>
        <v>0</v>
      </c>
    </row>
    <row r="32" spans="1:14" ht="15">
      <c r="A32" s="146" t="s">
        <v>58</v>
      </c>
      <c r="B32" s="136">
        <v>935</v>
      </c>
      <c r="C32" s="82" t="s">
        <v>55</v>
      </c>
      <c r="D32" s="82" t="s">
        <v>70</v>
      </c>
      <c r="E32" s="82" t="s">
        <v>59</v>
      </c>
      <c r="F32" s="82" t="s">
        <v>60</v>
      </c>
      <c r="G32" s="82"/>
      <c r="H32" s="82"/>
      <c r="I32" s="147">
        <f>I33</f>
        <v>1051.97</v>
      </c>
      <c r="J32" s="147">
        <f>J33</f>
        <v>569.03899999999999</v>
      </c>
      <c r="K32" s="147">
        <f>K33</f>
        <v>724.8</v>
      </c>
      <c r="L32" s="39"/>
      <c r="M32" s="39"/>
      <c r="N32" s="39"/>
    </row>
    <row r="33" spans="1:14" s="149" customFormat="1" ht="24">
      <c r="A33" s="148" t="s">
        <v>82</v>
      </c>
      <c r="B33" s="136">
        <v>935</v>
      </c>
      <c r="C33" s="140" t="s">
        <v>55</v>
      </c>
      <c r="D33" s="140" t="s">
        <v>70</v>
      </c>
      <c r="E33" s="140" t="s">
        <v>59</v>
      </c>
      <c r="F33" s="140" t="s">
        <v>71</v>
      </c>
      <c r="G33" s="140"/>
      <c r="H33" s="140"/>
      <c r="I33" s="147">
        <f>I34+I40</f>
        <v>1051.97</v>
      </c>
      <c r="J33" s="147">
        <f>J34+J40</f>
        <v>569.03899999999999</v>
      </c>
      <c r="K33" s="147">
        <f>K34+K40</f>
        <v>724.8</v>
      </c>
    </row>
    <row r="34" spans="1:14" ht="24">
      <c r="A34" s="143" t="s">
        <v>83</v>
      </c>
      <c r="B34" s="136">
        <v>935</v>
      </c>
      <c r="C34" s="144" t="s">
        <v>55</v>
      </c>
      <c r="D34" s="144" t="s">
        <v>70</v>
      </c>
      <c r="E34" s="144" t="s">
        <v>59</v>
      </c>
      <c r="F34" s="144" t="s">
        <v>71</v>
      </c>
      <c r="G34" s="144" t="s">
        <v>178</v>
      </c>
      <c r="H34" s="144"/>
      <c r="I34" s="158">
        <f>I35+I36</f>
        <v>626.70000000000005</v>
      </c>
      <c r="J34" s="158">
        <f>J35+J36</f>
        <v>318.339</v>
      </c>
      <c r="K34" s="158">
        <f>K35+K36</f>
        <v>390.6</v>
      </c>
      <c r="L34" s="39"/>
      <c r="M34" s="39"/>
      <c r="N34" s="39"/>
    </row>
    <row r="35" spans="1:14" ht="24">
      <c r="A35" s="120" t="s">
        <v>64</v>
      </c>
      <c r="B35" s="136">
        <v>935</v>
      </c>
      <c r="C35" s="82" t="s">
        <v>55</v>
      </c>
      <c r="D35" s="82" t="s">
        <v>70</v>
      </c>
      <c r="E35" s="82" t="s">
        <v>59</v>
      </c>
      <c r="F35" s="82" t="s">
        <v>71</v>
      </c>
      <c r="G35" s="82" t="s">
        <v>178</v>
      </c>
      <c r="H35" s="82" t="s">
        <v>65</v>
      </c>
      <c r="I35" s="150">
        <f>'4'!H32</f>
        <v>344.8</v>
      </c>
      <c r="J35" s="150">
        <f>'4'!I32</f>
        <v>244.5</v>
      </c>
      <c r="K35" s="150">
        <f>'4'!J32</f>
        <v>300</v>
      </c>
      <c r="L35" s="39"/>
      <c r="M35" s="39"/>
      <c r="N35" s="39"/>
    </row>
    <row r="36" spans="1:14" ht="24">
      <c r="A36" s="120" t="str">
        <f>'000'!A38</f>
        <v>Фонд оплаты труда государственных (муниципальных) органов и взносы по обязательному социальному страхованию</v>
      </c>
      <c r="B36" s="136">
        <v>935</v>
      </c>
      <c r="C36" s="82" t="s">
        <v>55</v>
      </c>
      <c r="D36" s="82" t="s">
        <v>70</v>
      </c>
      <c r="E36" s="82" t="s">
        <v>59</v>
      </c>
      <c r="F36" s="82" t="s">
        <v>71</v>
      </c>
      <c r="G36" s="82" t="s">
        <v>178</v>
      </c>
      <c r="H36" s="82" t="s">
        <v>67</v>
      </c>
      <c r="I36" s="150">
        <f>'4'!H33</f>
        <v>281.89999999999998</v>
      </c>
      <c r="J36" s="150">
        <f>'4'!I33</f>
        <v>73.838999999999999</v>
      </c>
      <c r="K36" s="150">
        <f>'4'!J33</f>
        <v>90.6</v>
      </c>
      <c r="L36" s="39"/>
      <c r="M36" s="39"/>
      <c r="N36" s="39"/>
    </row>
    <row r="37" spans="1:14" ht="24">
      <c r="A37" s="143" t="s">
        <v>83</v>
      </c>
      <c r="B37" s="136">
        <v>935</v>
      </c>
      <c r="C37" s="144" t="s">
        <v>55</v>
      </c>
      <c r="D37" s="144" t="s">
        <v>70</v>
      </c>
      <c r="E37" s="144" t="s">
        <v>59</v>
      </c>
      <c r="F37" s="144" t="s">
        <v>71</v>
      </c>
      <c r="G37" s="144" t="s">
        <v>94</v>
      </c>
      <c r="H37" s="144"/>
      <c r="I37" s="158">
        <f>I38+I39</f>
        <v>100.5</v>
      </c>
      <c r="J37" s="158">
        <f>J38+J39</f>
        <v>0</v>
      </c>
      <c r="K37" s="158">
        <f>K38+K39</f>
        <v>0</v>
      </c>
      <c r="L37" s="39"/>
      <c r="M37" s="39"/>
      <c r="N37" s="39"/>
    </row>
    <row r="38" spans="1:14" ht="24">
      <c r="A38" s="120" t="s">
        <v>64</v>
      </c>
      <c r="B38" s="136">
        <v>935</v>
      </c>
      <c r="C38" s="82" t="s">
        <v>55</v>
      </c>
      <c r="D38" s="82" t="s">
        <v>70</v>
      </c>
      <c r="E38" s="82" t="s">
        <v>59</v>
      </c>
      <c r="F38" s="82" t="s">
        <v>71</v>
      </c>
      <c r="G38" s="82" t="s">
        <v>94</v>
      </c>
      <c r="H38" s="82" t="s">
        <v>65</v>
      </c>
      <c r="I38" s="150">
        <f>'4'!H45</f>
        <v>100</v>
      </c>
      <c r="J38" s="150">
        <f>'4'!I45</f>
        <v>0</v>
      </c>
      <c r="K38" s="150">
        <f>'4'!J45</f>
        <v>0</v>
      </c>
      <c r="L38" s="39"/>
      <c r="M38" s="39"/>
      <c r="N38" s="39"/>
    </row>
    <row r="39" spans="1:14" ht="24" hidden="1">
      <c r="A39" s="120" t="str">
        <f>'000'!A41</f>
        <v>Прочая закупка товаров, работ и услуг для обеспечения государственных (муниципальных) нужд</v>
      </c>
      <c r="B39" s="136">
        <v>935</v>
      </c>
      <c r="C39" s="82" t="s">
        <v>55</v>
      </c>
      <c r="D39" s="82" t="s">
        <v>70</v>
      </c>
      <c r="E39" s="82" t="s">
        <v>59</v>
      </c>
      <c r="F39" s="82" t="s">
        <v>71</v>
      </c>
      <c r="G39" s="82" t="s">
        <v>94</v>
      </c>
      <c r="H39" s="82" t="s">
        <v>67</v>
      </c>
      <c r="I39" s="150">
        <f>'4'!H46</f>
        <v>0.5</v>
      </c>
      <c r="J39" s="150">
        <v>0</v>
      </c>
      <c r="K39" s="150">
        <v>0</v>
      </c>
      <c r="L39" s="39"/>
      <c r="M39" s="39"/>
      <c r="N39" s="39"/>
    </row>
    <row r="40" spans="1:14">
      <c r="A40" s="143" t="s">
        <v>85</v>
      </c>
      <c r="B40" s="136">
        <v>935</v>
      </c>
      <c r="C40" s="144" t="s">
        <v>55</v>
      </c>
      <c r="D40" s="144" t="s">
        <v>70</v>
      </c>
      <c r="E40" s="144" t="s">
        <v>59</v>
      </c>
      <c r="F40" s="144" t="s">
        <v>71</v>
      </c>
      <c r="G40" s="144" t="s">
        <v>86</v>
      </c>
      <c r="H40" s="144"/>
      <c r="I40" s="159">
        <f>SUM(I41:I49)</f>
        <v>425.27000000000004</v>
      </c>
      <c r="J40" s="159">
        <f t="shared" ref="J40:K40" si="2">SUM(J41:J49)</f>
        <v>250.7</v>
      </c>
      <c r="K40" s="159">
        <f t="shared" si="2"/>
        <v>334.2</v>
      </c>
      <c r="L40" s="39"/>
      <c r="M40" s="39"/>
      <c r="N40" s="39"/>
    </row>
    <row r="41" spans="1:14" ht="24">
      <c r="A41" s="120" t="s">
        <v>77</v>
      </c>
      <c r="B41" s="136">
        <v>935</v>
      </c>
      <c r="C41" s="82" t="s">
        <v>55</v>
      </c>
      <c r="D41" s="82" t="s">
        <v>70</v>
      </c>
      <c r="E41" s="82" t="s">
        <v>59</v>
      </c>
      <c r="F41" s="82" t="s">
        <v>71</v>
      </c>
      <c r="G41" s="82" t="s">
        <v>86</v>
      </c>
      <c r="H41" s="82" t="s">
        <v>78</v>
      </c>
      <c r="I41" s="150">
        <f>'4'!H35</f>
        <v>0</v>
      </c>
      <c r="J41" s="150">
        <f>'4'!I35</f>
        <v>0</v>
      </c>
      <c r="K41" s="150">
        <f>'4'!J35</f>
        <v>0</v>
      </c>
      <c r="L41" s="39"/>
      <c r="M41" s="39"/>
      <c r="N41" s="39"/>
    </row>
    <row r="42" spans="1:14" ht="24">
      <c r="A42" s="120" t="s">
        <v>79</v>
      </c>
      <c r="B42" s="136">
        <v>935</v>
      </c>
      <c r="C42" s="82" t="s">
        <v>55</v>
      </c>
      <c r="D42" s="82" t="s">
        <v>70</v>
      </c>
      <c r="E42" s="82" t="s">
        <v>59</v>
      </c>
      <c r="F42" s="82" t="s">
        <v>71</v>
      </c>
      <c r="G42" s="82" t="s">
        <v>86</v>
      </c>
      <c r="H42" s="82" t="s">
        <v>80</v>
      </c>
      <c r="I42" s="150">
        <f>'4'!H36</f>
        <v>248.5</v>
      </c>
      <c r="J42" s="150">
        <f>'4'!I36</f>
        <v>132.4</v>
      </c>
      <c r="K42" s="150">
        <f>'4'!J36</f>
        <v>215.89999999999998</v>
      </c>
      <c r="L42" s="39"/>
      <c r="M42" s="39"/>
      <c r="N42" s="39"/>
    </row>
    <row r="43" spans="1:14" ht="24">
      <c r="A43" s="256" t="s">
        <v>79</v>
      </c>
      <c r="B43" s="257">
        <v>935</v>
      </c>
      <c r="C43" s="252" t="s">
        <v>55</v>
      </c>
      <c r="D43" s="252" t="s">
        <v>70</v>
      </c>
      <c r="E43" s="252" t="s">
        <v>59</v>
      </c>
      <c r="F43" s="252" t="s">
        <v>71</v>
      </c>
      <c r="G43" s="254" t="s">
        <v>94</v>
      </c>
      <c r="H43" s="252" t="s">
        <v>80</v>
      </c>
      <c r="I43" s="258">
        <v>19.5</v>
      </c>
      <c r="J43" s="258"/>
      <c r="K43" s="258"/>
      <c r="L43" s="39"/>
      <c r="M43" s="39"/>
      <c r="N43" s="39"/>
    </row>
    <row r="44" spans="1:14" ht="24">
      <c r="A44" s="256" t="s">
        <v>79</v>
      </c>
      <c r="B44" s="257">
        <v>935</v>
      </c>
      <c r="C44" s="252" t="s">
        <v>55</v>
      </c>
      <c r="D44" s="252" t="s">
        <v>70</v>
      </c>
      <c r="E44" s="252" t="s">
        <v>59</v>
      </c>
      <c r="F44" s="252" t="s">
        <v>71</v>
      </c>
      <c r="G44" s="254" t="s">
        <v>86</v>
      </c>
      <c r="H44" s="254" t="s">
        <v>124</v>
      </c>
      <c r="I44" s="258">
        <f>'4'!H38</f>
        <v>20</v>
      </c>
      <c r="J44" s="258"/>
      <c r="K44" s="258"/>
      <c r="L44" s="39"/>
      <c r="M44" s="39"/>
      <c r="N44" s="39"/>
    </row>
    <row r="45" spans="1:14" ht="24">
      <c r="A45" s="256" t="s">
        <v>79</v>
      </c>
      <c r="B45" s="257">
        <v>935</v>
      </c>
      <c r="C45" s="252" t="s">
        <v>55</v>
      </c>
      <c r="D45" s="252" t="s">
        <v>70</v>
      </c>
      <c r="E45" s="252" t="s">
        <v>59</v>
      </c>
      <c r="F45" s="252" t="s">
        <v>71</v>
      </c>
      <c r="G45" s="252" t="s">
        <v>86</v>
      </c>
      <c r="H45" s="254" t="s">
        <v>285</v>
      </c>
      <c r="I45" s="258">
        <f>'4'!H39</f>
        <v>76.97</v>
      </c>
      <c r="J45" s="258"/>
      <c r="K45" s="258"/>
      <c r="L45" s="39"/>
      <c r="M45" s="39"/>
      <c r="N45" s="39"/>
    </row>
    <row r="46" spans="1:14">
      <c r="A46" s="256" t="s">
        <v>286</v>
      </c>
      <c r="B46" s="257">
        <v>935</v>
      </c>
      <c r="C46" s="82" t="s">
        <v>55</v>
      </c>
      <c r="D46" s="82" t="s">
        <v>70</v>
      </c>
      <c r="E46" s="82" t="s">
        <v>59</v>
      </c>
      <c r="F46" s="82" t="s">
        <v>71</v>
      </c>
      <c r="G46" s="82" t="s">
        <v>86</v>
      </c>
      <c r="H46" s="254" t="s">
        <v>287</v>
      </c>
      <c r="I46" s="258">
        <f>'4'!H40</f>
        <v>13</v>
      </c>
      <c r="J46" s="258"/>
      <c r="K46" s="258"/>
      <c r="L46" s="39"/>
      <c r="M46" s="39"/>
      <c r="N46" s="39"/>
    </row>
    <row r="47" spans="1:14" ht="14.25" customHeight="1">
      <c r="A47" s="120" t="s">
        <v>87</v>
      </c>
      <c r="B47" s="136">
        <v>935</v>
      </c>
      <c r="C47" s="82" t="s">
        <v>55</v>
      </c>
      <c r="D47" s="82" t="s">
        <v>70</v>
      </c>
      <c r="E47" s="82" t="s">
        <v>59</v>
      </c>
      <c r="F47" s="82" t="s">
        <v>71</v>
      </c>
      <c r="G47" s="82" t="s">
        <v>86</v>
      </c>
      <c r="H47" s="82" t="s">
        <v>88</v>
      </c>
      <c r="I47" s="150">
        <f>'4'!H41</f>
        <v>3.1</v>
      </c>
      <c r="J47" s="150">
        <f>'4'!I41</f>
        <v>118.3</v>
      </c>
      <c r="K47" s="150">
        <f>'4'!J41</f>
        <v>118.3</v>
      </c>
      <c r="L47" s="39"/>
      <c r="M47" s="39"/>
      <c r="N47" s="39"/>
    </row>
    <row r="48" spans="1:14" ht="13.5" customHeight="1">
      <c r="A48" s="120" t="s">
        <v>89</v>
      </c>
      <c r="B48" s="136">
        <v>935</v>
      </c>
      <c r="C48" s="82" t="s">
        <v>55</v>
      </c>
      <c r="D48" s="82" t="s">
        <v>70</v>
      </c>
      <c r="E48" s="82" t="s">
        <v>59</v>
      </c>
      <c r="F48" s="82" t="s">
        <v>71</v>
      </c>
      <c r="G48" s="82" t="s">
        <v>86</v>
      </c>
      <c r="H48" s="82" t="s">
        <v>90</v>
      </c>
      <c r="I48" s="150">
        <f>'4'!H42</f>
        <v>0.8</v>
      </c>
      <c r="J48" s="150">
        <f>'000'!J43</f>
        <v>0</v>
      </c>
      <c r="K48" s="150">
        <f>'000'!K43</f>
        <v>0</v>
      </c>
      <c r="L48" s="39"/>
      <c r="M48" s="39"/>
      <c r="N48" s="39"/>
    </row>
    <row r="49" spans="1:14" ht="13.5" customHeight="1">
      <c r="A49" s="120" t="str">
        <f>'000'!A44</f>
        <v>Уплата иных платежей</v>
      </c>
      <c r="B49" s="136">
        <v>935</v>
      </c>
      <c r="C49" s="82" t="s">
        <v>55</v>
      </c>
      <c r="D49" s="82" t="s">
        <v>70</v>
      </c>
      <c r="E49" s="82" t="s">
        <v>59</v>
      </c>
      <c r="F49" s="82" t="s">
        <v>71</v>
      </c>
      <c r="G49" s="82" t="s">
        <v>86</v>
      </c>
      <c r="H49" s="82" t="s">
        <v>91</v>
      </c>
      <c r="I49" s="150">
        <f>'4'!H43</f>
        <v>43.4</v>
      </c>
      <c r="J49" s="150">
        <f>'000'!J44</f>
        <v>0</v>
      </c>
      <c r="K49" s="150">
        <f>'000'!K44</f>
        <v>0</v>
      </c>
      <c r="L49" s="39"/>
      <c r="M49" s="39"/>
      <c r="N49" s="39"/>
    </row>
    <row r="50" spans="1:14" ht="25.5" hidden="1" customHeight="1">
      <c r="A50" s="146" t="s">
        <v>83</v>
      </c>
      <c r="B50" s="136">
        <v>935</v>
      </c>
      <c r="C50" s="82" t="s">
        <v>55</v>
      </c>
      <c r="D50" s="82" t="s">
        <v>70</v>
      </c>
      <c r="E50" s="82" t="s">
        <v>92</v>
      </c>
      <c r="F50" s="82" t="s">
        <v>61</v>
      </c>
      <c r="G50" s="82" t="s">
        <v>93</v>
      </c>
      <c r="H50" s="82"/>
      <c r="I50" s="150">
        <f>'000'!I45</f>
        <v>0</v>
      </c>
      <c r="J50" s="150">
        <f>'000'!J45</f>
        <v>0</v>
      </c>
      <c r="K50" s="150">
        <f>'000'!K45</f>
        <v>0</v>
      </c>
      <c r="L50" s="39"/>
      <c r="M50" s="39"/>
      <c r="N50" s="39"/>
    </row>
    <row r="51" spans="1:14" ht="25.5" hidden="1" customHeight="1">
      <c r="A51" s="120" t="s">
        <v>64</v>
      </c>
      <c r="B51" s="136">
        <v>935</v>
      </c>
      <c r="C51" s="82" t="s">
        <v>55</v>
      </c>
      <c r="D51" s="82" t="s">
        <v>70</v>
      </c>
      <c r="E51" s="82" t="s">
        <v>92</v>
      </c>
      <c r="F51" s="82" t="s">
        <v>61</v>
      </c>
      <c r="G51" s="82" t="s">
        <v>93</v>
      </c>
      <c r="H51" s="82" t="s">
        <v>65</v>
      </c>
      <c r="I51" s="150">
        <f>'000'!I46</f>
        <v>0</v>
      </c>
      <c r="J51" s="150">
        <f>'000'!J46</f>
        <v>0</v>
      </c>
      <c r="K51" s="150">
        <f>'000'!K46</f>
        <v>0</v>
      </c>
      <c r="L51" s="39"/>
      <c r="M51" s="39"/>
      <c r="N51" s="39"/>
    </row>
    <row r="52" spans="1:14" ht="24">
      <c r="A52" s="143" t="s">
        <v>95</v>
      </c>
      <c r="B52" s="136">
        <v>935</v>
      </c>
      <c r="C52" s="144" t="s">
        <v>55</v>
      </c>
      <c r="D52" s="144" t="s">
        <v>70</v>
      </c>
      <c r="E52" s="144" t="s">
        <v>59</v>
      </c>
      <c r="F52" s="144" t="s">
        <v>60</v>
      </c>
      <c r="G52" s="144"/>
      <c r="H52" s="144"/>
      <c r="I52" s="145">
        <f t="shared" ref="I52:K55" si="3">I53</f>
        <v>0.3</v>
      </c>
      <c r="J52" s="145">
        <f t="shared" si="3"/>
        <v>0.3</v>
      </c>
      <c r="K52" s="145">
        <f t="shared" si="3"/>
        <v>0.3</v>
      </c>
      <c r="L52" s="39"/>
      <c r="M52" s="39"/>
      <c r="N52" s="39"/>
    </row>
    <row r="53" spans="1:14" s="149" customFormat="1" ht="36">
      <c r="A53" s="148" t="s">
        <v>96</v>
      </c>
      <c r="B53" s="136">
        <v>935</v>
      </c>
      <c r="C53" s="140" t="s">
        <v>55</v>
      </c>
      <c r="D53" s="140" t="s">
        <v>70</v>
      </c>
      <c r="E53" s="140" t="s">
        <v>59</v>
      </c>
      <c r="F53" s="140" t="s">
        <v>71</v>
      </c>
      <c r="G53" s="140"/>
      <c r="H53" s="140"/>
      <c r="I53" s="147">
        <f t="shared" si="3"/>
        <v>0.3</v>
      </c>
      <c r="J53" s="147">
        <f t="shared" si="3"/>
        <v>0.3</v>
      </c>
      <c r="K53" s="147">
        <f t="shared" si="3"/>
        <v>0.3</v>
      </c>
    </row>
    <row r="54" spans="1:14" ht="36">
      <c r="A54" s="146" t="s">
        <v>97</v>
      </c>
      <c r="B54" s="136">
        <v>935</v>
      </c>
      <c r="C54" s="82" t="s">
        <v>55</v>
      </c>
      <c r="D54" s="82" t="s">
        <v>70</v>
      </c>
      <c r="E54" s="82" t="s">
        <v>59</v>
      </c>
      <c r="F54" s="82" t="s">
        <v>71</v>
      </c>
      <c r="G54" s="82" t="s">
        <v>179</v>
      </c>
      <c r="H54" s="82"/>
      <c r="I54" s="150">
        <f t="shared" si="3"/>
        <v>0.3</v>
      </c>
      <c r="J54" s="150">
        <f t="shared" si="3"/>
        <v>0.3</v>
      </c>
      <c r="K54" s="150">
        <f t="shared" si="3"/>
        <v>0.3</v>
      </c>
      <c r="L54" s="39"/>
      <c r="M54" s="39"/>
      <c r="N54" s="39"/>
    </row>
    <row r="55" spans="1:14" ht="35.25" customHeight="1">
      <c r="A55" s="146" t="s">
        <v>99</v>
      </c>
      <c r="B55" s="136">
        <v>935</v>
      </c>
      <c r="C55" s="82" t="s">
        <v>55</v>
      </c>
      <c r="D55" s="82" t="s">
        <v>70</v>
      </c>
      <c r="E55" s="82" t="s">
        <v>59</v>
      </c>
      <c r="F55" s="82" t="s">
        <v>71</v>
      </c>
      <c r="G55" s="82" t="s">
        <v>100</v>
      </c>
      <c r="H55" s="82"/>
      <c r="I55" s="150">
        <f t="shared" si="3"/>
        <v>0.3</v>
      </c>
      <c r="J55" s="150">
        <f t="shared" si="3"/>
        <v>0.3</v>
      </c>
      <c r="K55" s="150">
        <f t="shared" si="3"/>
        <v>0.3</v>
      </c>
      <c r="L55" s="39"/>
      <c r="M55" s="39"/>
      <c r="N55" s="39"/>
    </row>
    <row r="56" spans="1:14" ht="23.25" customHeight="1">
      <c r="A56" s="120" t="s">
        <v>79</v>
      </c>
      <c r="B56" s="136">
        <v>935</v>
      </c>
      <c r="C56" s="82" t="s">
        <v>55</v>
      </c>
      <c r="D56" s="82" t="s">
        <v>70</v>
      </c>
      <c r="E56" s="82" t="s">
        <v>59</v>
      </c>
      <c r="F56" s="82" t="s">
        <v>71</v>
      </c>
      <c r="G56" s="82" t="s">
        <v>100</v>
      </c>
      <c r="H56" s="82" t="s">
        <v>80</v>
      </c>
      <c r="I56" s="150">
        <f>'4'!H51</f>
        <v>0.3</v>
      </c>
      <c r="J56" s="150">
        <f>'4'!I51</f>
        <v>0.3</v>
      </c>
      <c r="K56" s="150">
        <f>'4'!J51</f>
        <v>0.3</v>
      </c>
      <c r="L56" s="39"/>
      <c r="M56" s="39"/>
      <c r="N56" s="39"/>
    </row>
    <row r="57" spans="1:14" ht="15" hidden="1">
      <c r="A57" s="120" t="s">
        <v>180</v>
      </c>
      <c r="B57" s="136">
        <v>935</v>
      </c>
      <c r="C57" s="82" t="s">
        <v>55</v>
      </c>
      <c r="D57" s="82" t="s">
        <v>181</v>
      </c>
      <c r="E57" s="82" t="s">
        <v>92</v>
      </c>
      <c r="F57" s="82" t="s">
        <v>61</v>
      </c>
      <c r="G57" s="82" t="s">
        <v>182</v>
      </c>
      <c r="H57" s="82"/>
      <c r="I57" s="156">
        <f>I58</f>
        <v>0</v>
      </c>
      <c r="J57" s="156">
        <f>J58</f>
        <v>0</v>
      </c>
      <c r="K57" s="156">
        <f>K58</f>
        <v>0</v>
      </c>
      <c r="L57" s="39"/>
      <c r="M57" s="39"/>
      <c r="N57" s="39"/>
    </row>
    <row r="58" spans="1:14" hidden="1">
      <c r="A58" s="120"/>
      <c r="B58" s="136">
        <v>935</v>
      </c>
      <c r="C58" s="82" t="s">
        <v>55</v>
      </c>
      <c r="D58" s="82" t="s">
        <v>181</v>
      </c>
      <c r="E58" s="82" t="s">
        <v>92</v>
      </c>
      <c r="F58" s="82" t="s">
        <v>61</v>
      </c>
      <c r="G58" s="82" t="s">
        <v>182</v>
      </c>
      <c r="H58" s="82" t="s">
        <v>80</v>
      </c>
      <c r="I58" s="150"/>
      <c r="J58" s="150"/>
      <c r="K58" s="150"/>
      <c r="L58" s="39"/>
      <c r="M58" s="39"/>
      <c r="N58" s="39"/>
    </row>
    <row r="59" spans="1:14" s="71" customFormat="1" ht="15">
      <c r="A59" s="143" t="s">
        <v>101</v>
      </c>
      <c r="B59" s="136">
        <v>935</v>
      </c>
      <c r="C59" s="144" t="s">
        <v>55</v>
      </c>
      <c r="D59" s="144" t="s">
        <v>102</v>
      </c>
      <c r="E59" s="144"/>
      <c r="F59" s="144"/>
      <c r="G59" s="144"/>
      <c r="H59" s="144"/>
      <c r="I59" s="145">
        <f t="shared" ref="I59:K62" si="4">I60</f>
        <v>0</v>
      </c>
      <c r="J59" s="145">
        <f t="shared" si="4"/>
        <v>0</v>
      </c>
      <c r="K59" s="145">
        <f t="shared" si="4"/>
        <v>0</v>
      </c>
    </row>
    <row r="60" spans="1:14" ht="24" hidden="1">
      <c r="A60" s="146" t="s">
        <v>103</v>
      </c>
      <c r="B60" s="136">
        <v>935</v>
      </c>
      <c r="C60" s="82" t="s">
        <v>55</v>
      </c>
      <c r="D60" s="82" t="s">
        <v>102</v>
      </c>
      <c r="E60" s="82" t="s">
        <v>92</v>
      </c>
      <c r="F60" s="82" t="s">
        <v>60</v>
      </c>
      <c r="G60" s="82"/>
      <c r="H60" s="82"/>
      <c r="I60" s="147">
        <f t="shared" si="4"/>
        <v>0</v>
      </c>
      <c r="J60" s="147">
        <f t="shared" si="4"/>
        <v>0</v>
      </c>
      <c r="K60" s="147">
        <f t="shared" si="4"/>
        <v>0</v>
      </c>
      <c r="L60" s="39"/>
      <c r="M60" s="39"/>
      <c r="N60" s="39"/>
    </row>
    <row r="61" spans="1:14" s="149" customFormat="1" ht="36" hidden="1">
      <c r="A61" s="148" t="s">
        <v>96</v>
      </c>
      <c r="B61" s="136">
        <v>935</v>
      </c>
      <c r="C61" s="140" t="s">
        <v>55</v>
      </c>
      <c r="D61" s="140" t="s">
        <v>102</v>
      </c>
      <c r="E61" s="140" t="s">
        <v>92</v>
      </c>
      <c r="F61" s="140" t="s">
        <v>61</v>
      </c>
      <c r="G61" s="140"/>
      <c r="H61" s="140"/>
      <c r="I61" s="147">
        <f t="shared" si="4"/>
        <v>0</v>
      </c>
      <c r="J61" s="147">
        <f t="shared" si="4"/>
        <v>0</v>
      </c>
      <c r="K61" s="147">
        <f t="shared" si="4"/>
        <v>0</v>
      </c>
    </row>
    <row r="62" spans="1:14" ht="15" hidden="1">
      <c r="A62" s="146" t="s">
        <v>104</v>
      </c>
      <c r="B62" s="136">
        <v>935</v>
      </c>
      <c r="C62" s="82" t="s">
        <v>55</v>
      </c>
      <c r="D62" s="82" t="s">
        <v>102</v>
      </c>
      <c r="E62" s="82" t="s">
        <v>92</v>
      </c>
      <c r="F62" s="82" t="s">
        <v>61</v>
      </c>
      <c r="G62" s="82" t="s">
        <v>105</v>
      </c>
      <c r="H62" s="82"/>
      <c r="I62" s="147">
        <f t="shared" si="4"/>
        <v>0</v>
      </c>
      <c r="J62" s="147">
        <f t="shared" si="4"/>
        <v>0</v>
      </c>
      <c r="K62" s="147">
        <f t="shared" si="4"/>
        <v>0</v>
      </c>
      <c r="L62" s="39"/>
      <c r="M62" s="39"/>
      <c r="N62" s="39"/>
    </row>
    <row r="63" spans="1:14" ht="15" hidden="1" customHeight="1">
      <c r="A63" s="120" t="s">
        <v>106</v>
      </c>
      <c r="B63" s="136">
        <v>935</v>
      </c>
      <c r="C63" s="82" t="s">
        <v>55</v>
      </c>
      <c r="D63" s="82" t="s">
        <v>102</v>
      </c>
      <c r="E63" s="82" t="s">
        <v>92</v>
      </c>
      <c r="F63" s="82" t="s">
        <v>61</v>
      </c>
      <c r="G63" s="82" t="s">
        <v>105</v>
      </c>
      <c r="H63" s="82" t="s">
        <v>107</v>
      </c>
      <c r="I63" s="150">
        <f>'4'!H56</f>
        <v>0</v>
      </c>
      <c r="J63" s="150">
        <v>0</v>
      </c>
      <c r="K63" s="150">
        <v>0</v>
      </c>
      <c r="L63" s="39"/>
      <c r="M63" s="39"/>
      <c r="N63" s="39"/>
    </row>
    <row r="64" spans="1:14" ht="15" customHeight="1">
      <c r="A64" s="160" t="str">
        <f>'000'!A57</f>
        <v>Другие общегосударственные вопросы</v>
      </c>
      <c r="B64" s="136">
        <v>935</v>
      </c>
      <c r="C64" s="144" t="s">
        <v>55</v>
      </c>
      <c r="D64" s="144" t="s">
        <v>108</v>
      </c>
      <c r="E64" s="144" t="s">
        <v>92</v>
      </c>
      <c r="F64" s="144" t="s">
        <v>61</v>
      </c>
      <c r="G64" s="144"/>
      <c r="H64" s="144"/>
      <c r="I64" s="159">
        <f>I65+I66</f>
        <v>0</v>
      </c>
      <c r="J64" s="159">
        <f>J65+J66</f>
        <v>0</v>
      </c>
      <c r="K64" s="159">
        <f>K65+K66</f>
        <v>0</v>
      </c>
      <c r="L64" s="39"/>
      <c r="M64" s="39"/>
      <c r="N64" s="39"/>
    </row>
    <row r="65" spans="1:14" ht="26.25" hidden="1" customHeight="1">
      <c r="A65" s="120" t="str">
        <f>'000'!A58</f>
        <v>Прочая закупка товаров, работ и услуг для обеспечения государственных (муниципальных) нужд</v>
      </c>
      <c r="B65" s="136">
        <v>935</v>
      </c>
      <c r="C65" s="82" t="s">
        <v>55</v>
      </c>
      <c r="D65" s="82" t="s">
        <v>108</v>
      </c>
      <c r="E65" s="82" t="s">
        <v>92</v>
      </c>
      <c r="F65" s="82" t="s">
        <v>61</v>
      </c>
      <c r="G65" s="82" t="s">
        <v>109</v>
      </c>
      <c r="H65" s="82" t="s">
        <v>80</v>
      </c>
      <c r="I65" s="150">
        <f>'4'!H58</f>
        <v>0</v>
      </c>
      <c r="J65" s="150">
        <v>0</v>
      </c>
      <c r="K65" s="150">
        <v>0</v>
      </c>
      <c r="L65" s="39"/>
      <c r="M65" s="39"/>
      <c r="N65" s="39"/>
    </row>
    <row r="66" spans="1:14" ht="26.25" hidden="1" customHeight="1">
      <c r="A66" s="120" t="str">
        <f>'000'!A59</f>
        <v>Прочая закупка товаров, работ и услуг для обеспечения государственных (муниципальных) нужд</v>
      </c>
      <c r="B66" s="136">
        <v>935</v>
      </c>
      <c r="C66" s="82" t="s">
        <v>55</v>
      </c>
      <c r="D66" s="82" t="s">
        <v>108</v>
      </c>
      <c r="E66" s="82" t="s">
        <v>92</v>
      </c>
      <c r="F66" s="82" t="s">
        <v>61</v>
      </c>
      <c r="G66" s="82" t="s">
        <v>94</v>
      </c>
      <c r="H66" s="82" t="s">
        <v>80</v>
      </c>
      <c r="I66" s="150">
        <f>'4'!H59</f>
        <v>0</v>
      </c>
      <c r="J66" s="150">
        <v>0</v>
      </c>
      <c r="K66" s="150">
        <v>0</v>
      </c>
      <c r="L66" s="39"/>
      <c r="M66" s="39"/>
      <c r="N66" s="39"/>
    </row>
    <row r="67" spans="1:14" s="67" customFormat="1" ht="15">
      <c r="A67" s="161" t="s">
        <v>111</v>
      </c>
      <c r="B67" s="136">
        <v>935</v>
      </c>
      <c r="C67" s="162" t="s">
        <v>57</v>
      </c>
      <c r="D67" s="163"/>
      <c r="E67" s="163"/>
      <c r="F67" s="163"/>
      <c r="G67" s="163"/>
      <c r="H67" s="163"/>
      <c r="I67" s="164">
        <f t="shared" ref="I67:K70" si="5">I68</f>
        <v>86.8</v>
      </c>
      <c r="J67" s="164">
        <f t="shared" si="5"/>
        <v>87.4</v>
      </c>
      <c r="K67" s="164">
        <f t="shared" si="5"/>
        <v>90.1</v>
      </c>
    </row>
    <row r="68" spans="1:14" s="71" customFormat="1" ht="15">
      <c r="A68" s="146" t="s">
        <v>112</v>
      </c>
      <c r="B68" s="136">
        <v>935</v>
      </c>
      <c r="C68" s="82" t="s">
        <v>57</v>
      </c>
      <c r="D68" s="82" t="s">
        <v>113</v>
      </c>
      <c r="E68" s="82"/>
      <c r="F68" s="82"/>
      <c r="G68" s="82"/>
      <c r="H68" s="82"/>
      <c r="I68" s="147">
        <f t="shared" si="5"/>
        <v>86.8</v>
      </c>
      <c r="J68" s="147">
        <f t="shared" si="5"/>
        <v>87.4</v>
      </c>
      <c r="K68" s="147">
        <f t="shared" si="5"/>
        <v>90.1</v>
      </c>
    </row>
    <row r="69" spans="1:14" ht="24">
      <c r="A69" s="146" t="s">
        <v>69</v>
      </c>
      <c r="B69" s="136">
        <v>935</v>
      </c>
      <c r="C69" s="82" t="s">
        <v>57</v>
      </c>
      <c r="D69" s="82" t="s">
        <v>113</v>
      </c>
      <c r="E69" s="82" t="s">
        <v>92</v>
      </c>
      <c r="F69" s="82" t="s">
        <v>60</v>
      </c>
      <c r="G69" s="82"/>
      <c r="H69" s="82"/>
      <c r="I69" s="147">
        <f t="shared" si="5"/>
        <v>86.8</v>
      </c>
      <c r="J69" s="147">
        <f t="shared" si="5"/>
        <v>87.4</v>
      </c>
      <c r="K69" s="147">
        <f t="shared" si="5"/>
        <v>90.1</v>
      </c>
      <c r="L69" s="39"/>
      <c r="M69" s="39"/>
      <c r="N69" s="39"/>
    </row>
    <row r="70" spans="1:14" ht="48">
      <c r="A70" s="148" t="s">
        <v>114</v>
      </c>
      <c r="B70" s="136">
        <v>935</v>
      </c>
      <c r="C70" s="140" t="s">
        <v>57</v>
      </c>
      <c r="D70" s="140" t="s">
        <v>113</v>
      </c>
      <c r="E70" s="140" t="s">
        <v>92</v>
      </c>
      <c r="F70" s="140" t="s">
        <v>61</v>
      </c>
      <c r="G70" s="140"/>
      <c r="H70" s="140"/>
      <c r="I70" s="147">
        <f t="shared" si="5"/>
        <v>86.8</v>
      </c>
      <c r="J70" s="147">
        <f t="shared" si="5"/>
        <v>87.4</v>
      </c>
      <c r="K70" s="147">
        <f t="shared" si="5"/>
        <v>90.1</v>
      </c>
      <c r="L70" s="39"/>
      <c r="M70" s="39"/>
      <c r="N70" s="39"/>
    </row>
    <row r="71" spans="1:14" ht="24">
      <c r="A71" s="146" t="s">
        <v>115</v>
      </c>
      <c r="B71" s="136">
        <v>935</v>
      </c>
      <c r="C71" s="82" t="s">
        <v>57</v>
      </c>
      <c r="D71" s="82" t="s">
        <v>113</v>
      </c>
      <c r="E71" s="82" t="s">
        <v>92</v>
      </c>
      <c r="F71" s="82" t="s">
        <v>61</v>
      </c>
      <c r="G71" s="82" t="s">
        <v>116</v>
      </c>
      <c r="H71" s="82"/>
      <c r="I71" s="147">
        <f>SUM(I72:I76)</f>
        <v>86.8</v>
      </c>
      <c r="J71" s="147">
        <f>SUM(J72:J76)</f>
        <v>87.4</v>
      </c>
      <c r="K71" s="147">
        <f>SUM(K72:K76)</f>
        <v>90.1</v>
      </c>
      <c r="L71" s="39"/>
      <c r="M71" s="39"/>
      <c r="N71" s="39"/>
    </row>
    <row r="72" spans="1:14" ht="24">
      <c r="A72" s="120" t="s">
        <v>64</v>
      </c>
      <c r="B72" s="136">
        <v>935</v>
      </c>
      <c r="C72" s="82" t="s">
        <v>57</v>
      </c>
      <c r="D72" s="82" t="s">
        <v>113</v>
      </c>
      <c r="E72" s="82" t="s">
        <v>92</v>
      </c>
      <c r="F72" s="82" t="s">
        <v>61</v>
      </c>
      <c r="G72" s="82" t="s">
        <v>116</v>
      </c>
      <c r="H72" s="82" t="s">
        <v>65</v>
      </c>
      <c r="I72" s="150">
        <f>'4'!H65</f>
        <v>62.8</v>
      </c>
      <c r="J72" s="150">
        <f>'4'!I65</f>
        <v>63.2</v>
      </c>
      <c r="K72" s="150">
        <f>'4'!J65</f>
        <v>65.099999999999994</v>
      </c>
      <c r="L72" s="39"/>
      <c r="M72" s="39"/>
      <c r="N72" s="39"/>
    </row>
    <row r="73" spans="1:14" ht="24" hidden="1">
      <c r="A73" s="120" t="s">
        <v>77</v>
      </c>
      <c r="B73" s="136">
        <v>935</v>
      </c>
      <c r="C73" s="82" t="s">
        <v>57</v>
      </c>
      <c r="D73" s="82" t="s">
        <v>113</v>
      </c>
      <c r="E73" s="82" t="s">
        <v>183</v>
      </c>
      <c r="F73" s="82" t="s">
        <v>184</v>
      </c>
      <c r="G73" s="82" t="s">
        <v>185</v>
      </c>
      <c r="H73" s="82" t="s">
        <v>78</v>
      </c>
      <c r="I73" s="150"/>
      <c r="J73" s="150"/>
      <c r="K73" s="150"/>
      <c r="L73" s="39"/>
      <c r="M73" s="39"/>
      <c r="N73" s="39"/>
    </row>
    <row r="74" spans="1:14" ht="24">
      <c r="A74" s="120" t="str">
        <f>'000'!A67</f>
        <v>Фонд оплаты труда государственных (муниципальных) органов и взносы по обязательному социальному страхованию</v>
      </c>
      <c r="B74" s="136">
        <v>935</v>
      </c>
      <c r="C74" s="82" t="s">
        <v>57</v>
      </c>
      <c r="D74" s="82" t="s">
        <v>113</v>
      </c>
      <c r="E74" s="82" t="s">
        <v>92</v>
      </c>
      <c r="F74" s="82" t="s">
        <v>61</v>
      </c>
      <c r="G74" s="82" t="s">
        <v>116</v>
      </c>
      <c r="H74" s="82" t="s">
        <v>67</v>
      </c>
      <c r="I74" s="150">
        <f>'4'!H66</f>
        <v>19</v>
      </c>
      <c r="J74" s="150">
        <f>'4'!I66</f>
        <v>19.2</v>
      </c>
      <c r="K74" s="150">
        <f>'4'!J66</f>
        <v>19.7</v>
      </c>
      <c r="L74" s="39"/>
      <c r="M74" s="39"/>
      <c r="N74" s="39"/>
    </row>
    <row r="75" spans="1:14" ht="24" hidden="1">
      <c r="A75" s="120" t="s">
        <v>77</v>
      </c>
      <c r="B75" s="136">
        <v>935</v>
      </c>
      <c r="C75" s="82" t="s">
        <v>57</v>
      </c>
      <c r="D75" s="82" t="s">
        <v>113</v>
      </c>
      <c r="E75" s="82" t="s">
        <v>92</v>
      </c>
      <c r="F75" s="82" t="s">
        <v>61</v>
      </c>
      <c r="G75" s="82" t="s">
        <v>116</v>
      </c>
      <c r="H75" s="82" t="s">
        <v>78</v>
      </c>
      <c r="I75" s="150">
        <f>'4'!H67</f>
        <v>0</v>
      </c>
      <c r="J75" s="150">
        <f>'4'!I67</f>
        <v>0</v>
      </c>
      <c r="K75" s="150">
        <f>'4'!J67</f>
        <v>0</v>
      </c>
      <c r="L75" s="39"/>
      <c r="M75" s="39"/>
      <c r="N75" s="39"/>
    </row>
    <row r="76" spans="1:14" ht="24">
      <c r="A76" s="120" t="s">
        <v>79</v>
      </c>
      <c r="B76" s="136">
        <v>935</v>
      </c>
      <c r="C76" s="82" t="s">
        <v>57</v>
      </c>
      <c r="D76" s="82" t="s">
        <v>113</v>
      </c>
      <c r="E76" s="82" t="s">
        <v>92</v>
      </c>
      <c r="F76" s="82" t="s">
        <v>61</v>
      </c>
      <c r="G76" s="82" t="s">
        <v>116</v>
      </c>
      <c r="H76" s="82" t="s">
        <v>80</v>
      </c>
      <c r="I76" s="150">
        <f>'4'!H68</f>
        <v>5</v>
      </c>
      <c r="J76" s="150">
        <f>'4'!I68</f>
        <v>5</v>
      </c>
      <c r="K76" s="150">
        <f>'4'!J68</f>
        <v>5.3</v>
      </c>
      <c r="L76" s="39"/>
      <c r="M76" s="39"/>
      <c r="N76" s="39"/>
    </row>
    <row r="77" spans="1:14" s="67" customFormat="1" ht="24.75" hidden="1">
      <c r="A77" s="165" t="s">
        <v>117</v>
      </c>
      <c r="B77" s="136">
        <v>935</v>
      </c>
      <c r="C77" s="140" t="s">
        <v>113</v>
      </c>
      <c r="D77" s="141"/>
      <c r="E77" s="141"/>
      <c r="F77" s="141"/>
      <c r="G77" s="141"/>
      <c r="H77" s="141"/>
      <c r="I77" s="142">
        <f t="shared" ref="I77:K80" si="6">I78</f>
        <v>0</v>
      </c>
      <c r="J77" s="142">
        <f t="shared" si="6"/>
        <v>0</v>
      </c>
      <c r="K77" s="142">
        <f t="shared" si="6"/>
        <v>0</v>
      </c>
    </row>
    <row r="78" spans="1:14" s="71" customFormat="1" ht="15" hidden="1">
      <c r="A78" s="146" t="s">
        <v>118</v>
      </c>
      <c r="B78" s="136">
        <v>935</v>
      </c>
      <c r="C78" s="82" t="s">
        <v>113</v>
      </c>
      <c r="D78" s="82" t="s">
        <v>70</v>
      </c>
      <c r="E78" s="82"/>
      <c r="F78" s="82"/>
      <c r="G78" s="82"/>
      <c r="H78" s="82"/>
      <c r="I78" s="147">
        <f t="shared" si="6"/>
        <v>0</v>
      </c>
      <c r="J78" s="147">
        <f t="shared" si="6"/>
        <v>0</v>
      </c>
      <c r="K78" s="147">
        <f t="shared" si="6"/>
        <v>0</v>
      </c>
    </row>
    <row r="79" spans="1:14" ht="24" hidden="1">
      <c r="A79" s="146" t="s">
        <v>95</v>
      </c>
      <c r="B79" s="136">
        <v>935</v>
      </c>
      <c r="C79" s="82" t="s">
        <v>113</v>
      </c>
      <c r="D79" s="82" t="s">
        <v>70</v>
      </c>
      <c r="E79" s="82" t="s">
        <v>92</v>
      </c>
      <c r="F79" s="82" t="s">
        <v>60</v>
      </c>
      <c r="G79" s="82"/>
      <c r="H79" s="82"/>
      <c r="I79" s="147">
        <f t="shared" si="6"/>
        <v>0</v>
      </c>
      <c r="J79" s="147">
        <f t="shared" si="6"/>
        <v>0</v>
      </c>
      <c r="K79" s="147">
        <f t="shared" si="6"/>
        <v>0</v>
      </c>
      <c r="L79" s="39"/>
      <c r="M79" s="39"/>
      <c r="N79" s="39"/>
    </row>
    <row r="80" spans="1:14" ht="36" hidden="1">
      <c r="A80" s="148" t="s">
        <v>96</v>
      </c>
      <c r="B80" s="136">
        <v>935</v>
      </c>
      <c r="C80" s="140" t="s">
        <v>113</v>
      </c>
      <c r="D80" s="140" t="s">
        <v>70</v>
      </c>
      <c r="E80" s="140" t="s">
        <v>92</v>
      </c>
      <c r="F80" s="140" t="s">
        <v>61</v>
      </c>
      <c r="G80" s="140"/>
      <c r="H80" s="140"/>
      <c r="I80" s="147">
        <f t="shared" si="6"/>
        <v>0</v>
      </c>
      <c r="J80" s="147">
        <f t="shared" si="6"/>
        <v>0</v>
      </c>
      <c r="K80" s="147">
        <f t="shared" si="6"/>
        <v>0</v>
      </c>
      <c r="L80" s="39"/>
      <c r="M80" s="39"/>
      <c r="N80" s="39"/>
    </row>
    <row r="81" spans="1:14" ht="15" hidden="1">
      <c r="A81" s="146" t="s">
        <v>119</v>
      </c>
      <c r="B81" s="136">
        <v>935</v>
      </c>
      <c r="C81" s="82" t="s">
        <v>113</v>
      </c>
      <c r="D81" s="82" t="s">
        <v>70</v>
      </c>
      <c r="E81" s="82" t="s">
        <v>92</v>
      </c>
      <c r="F81" s="82" t="s">
        <v>61</v>
      </c>
      <c r="G81" s="82" t="s">
        <v>120</v>
      </c>
      <c r="H81" s="82"/>
      <c r="I81" s="147">
        <f>SUM(I82:I86)</f>
        <v>0</v>
      </c>
      <c r="J81" s="147">
        <f>SUM(J82:J86)</f>
        <v>0</v>
      </c>
      <c r="K81" s="147">
        <f>SUM(K82:K86)</f>
        <v>0</v>
      </c>
      <c r="L81" s="39"/>
      <c r="M81" s="39"/>
      <c r="N81" s="39"/>
    </row>
    <row r="82" spans="1:14" ht="24" hidden="1">
      <c r="A82" s="166" t="s">
        <v>64</v>
      </c>
      <c r="B82" s="136">
        <v>935</v>
      </c>
      <c r="C82" s="82" t="s">
        <v>113</v>
      </c>
      <c r="D82" s="82" t="s">
        <v>70</v>
      </c>
      <c r="E82" s="82" t="s">
        <v>92</v>
      </c>
      <c r="F82" s="82" t="s">
        <v>61</v>
      </c>
      <c r="G82" s="82" t="s">
        <v>120</v>
      </c>
      <c r="H82" s="82" t="s">
        <v>65</v>
      </c>
      <c r="I82" s="150"/>
      <c r="J82" s="150"/>
      <c r="K82" s="150"/>
      <c r="L82" s="39"/>
      <c r="M82" s="39"/>
      <c r="N82" s="39"/>
    </row>
    <row r="83" spans="1:14" ht="24" hidden="1">
      <c r="A83" s="120" t="s">
        <v>77</v>
      </c>
      <c r="B83" s="136">
        <v>935</v>
      </c>
      <c r="C83" s="82" t="s">
        <v>113</v>
      </c>
      <c r="D83" s="82" t="s">
        <v>70</v>
      </c>
      <c r="E83" s="82" t="s">
        <v>92</v>
      </c>
      <c r="F83" s="82" t="s">
        <v>61</v>
      </c>
      <c r="G83" s="82" t="s">
        <v>120</v>
      </c>
      <c r="H83" s="82" t="s">
        <v>78</v>
      </c>
      <c r="I83" s="150"/>
      <c r="J83" s="150"/>
      <c r="K83" s="150"/>
      <c r="L83" s="39"/>
      <c r="M83" s="39"/>
      <c r="N83" s="39"/>
    </row>
    <row r="84" spans="1:14" ht="24" hidden="1">
      <c r="A84" s="120" t="s">
        <v>79</v>
      </c>
      <c r="B84" s="136">
        <v>935</v>
      </c>
      <c r="C84" s="82" t="s">
        <v>113</v>
      </c>
      <c r="D84" s="82" t="s">
        <v>70</v>
      </c>
      <c r="E84" s="82" t="s">
        <v>92</v>
      </c>
      <c r="F84" s="82" t="s">
        <v>61</v>
      </c>
      <c r="G84" s="82" t="s">
        <v>120</v>
      </c>
      <c r="H84" s="82" t="s">
        <v>80</v>
      </c>
      <c r="I84" s="150"/>
      <c r="J84" s="150"/>
      <c r="K84" s="150"/>
      <c r="L84" s="39"/>
      <c r="M84" s="39"/>
      <c r="N84" s="39"/>
    </row>
    <row r="85" spans="1:14" ht="14.25" hidden="1" customHeight="1">
      <c r="A85" s="120" t="s">
        <v>87</v>
      </c>
      <c r="B85" s="136">
        <v>935</v>
      </c>
      <c r="C85" s="82" t="s">
        <v>113</v>
      </c>
      <c r="D85" s="82" t="s">
        <v>70</v>
      </c>
      <c r="E85" s="82" t="s">
        <v>92</v>
      </c>
      <c r="F85" s="82" t="s">
        <v>61</v>
      </c>
      <c r="G85" s="82" t="s">
        <v>120</v>
      </c>
      <c r="H85" s="82" t="s">
        <v>88</v>
      </c>
      <c r="I85" s="150"/>
      <c r="J85" s="150"/>
      <c r="K85" s="150"/>
      <c r="L85" s="39"/>
      <c r="M85" s="39"/>
      <c r="N85" s="39"/>
    </row>
    <row r="86" spans="1:14" ht="13.5" hidden="1" customHeight="1">
      <c r="A86" s="120" t="s">
        <v>89</v>
      </c>
      <c r="B86" s="136">
        <v>935</v>
      </c>
      <c r="C86" s="82" t="s">
        <v>113</v>
      </c>
      <c r="D86" s="82" t="s">
        <v>70</v>
      </c>
      <c r="E86" s="82" t="s">
        <v>92</v>
      </c>
      <c r="F86" s="82" t="s">
        <v>61</v>
      </c>
      <c r="G86" s="82" t="s">
        <v>120</v>
      </c>
      <c r="H86" s="82" t="s">
        <v>90</v>
      </c>
      <c r="I86" s="150"/>
      <c r="J86" s="150"/>
      <c r="K86" s="150"/>
      <c r="L86" s="39"/>
      <c r="M86" s="39"/>
      <c r="N86" s="39"/>
    </row>
    <row r="87" spans="1:14" s="67" customFormat="1" ht="14.25" customHeight="1">
      <c r="A87" s="161" t="s">
        <v>121</v>
      </c>
      <c r="B87" s="136">
        <v>935</v>
      </c>
      <c r="C87" s="162" t="s">
        <v>70</v>
      </c>
      <c r="D87" s="163"/>
      <c r="E87" s="163"/>
      <c r="F87" s="163"/>
      <c r="G87" s="163"/>
      <c r="H87" s="163"/>
      <c r="I87" s="164">
        <f>I95+I101</f>
        <v>3000.9999999999995</v>
      </c>
      <c r="J87" s="164">
        <f>J95</f>
        <v>0</v>
      </c>
      <c r="K87" s="164">
        <f>K95</f>
        <v>0</v>
      </c>
    </row>
    <row r="88" spans="1:14" s="67" customFormat="1" ht="15" hidden="1">
      <c r="A88" s="165"/>
      <c r="B88" s="136">
        <v>935</v>
      </c>
      <c r="C88" s="140" t="s">
        <v>70</v>
      </c>
      <c r="D88" s="141"/>
      <c r="E88" s="141"/>
      <c r="F88" s="141"/>
      <c r="G88" s="141"/>
      <c r="H88" s="141"/>
      <c r="I88" s="142">
        <f>'000'!I92</f>
        <v>0</v>
      </c>
      <c r="J88" s="142">
        <f>'000'!J92</f>
        <v>0</v>
      </c>
      <c r="K88" s="142">
        <f>'000'!K92</f>
        <v>0</v>
      </c>
    </row>
    <row r="89" spans="1:14" s="71" customFormat="1" ht="0.75" customHeight="1">
      <c r="A89" s="146" t="s">
        <v>125</v>
      </c>
      <c r="B89" s="136">
        <v>935</v>
      </c>
      <c r="C89" s="82" t="s">
        <v>70</v>
      </c>
      <c r="D89" s="82" t="s">
        <v>126</v>
      </c>
      <c r="E89" s="82"/>
      <c r="F89" s="82"/>
      <c r="G89" s="82"/>
      <c r="H89" s="82"/>
      <c r="I89" s="147">
        <f t="shared" ref="I89:K91" si="7">I90</f>
        <v>0</v>
      </c>
      <c r="J89" s="147">
        <f t="shared" si="7"/>
        <v>0</v>
      </c>
      <c r="K89" s="147">
        <f t="shared" si="7"/>
        <v>0</v>
      </c>
    </row>
    <row r="90" spans="1:14" ht="24" hidden="1">
      <c r="A90" s="146" t="s">
        <v>95</v>
      </c>
      <c r="B90" s="136">
        <v>935</v>
      </c>
      <c r="C90" s="82" t="s">
        <v>70</v>
      </c>
      <c r="D90" s="82" t="s">
        <v>126</v>
      </c>
      <c r="E90" s="82" t="s">
        <v>92</v>
      </c>
      <c r="F90" s="82" t="s">
        <v>60</v>
      </c>
      <c r="G90" s="82"/>
      <c r="H90" s="82"/>
      <c r="I90" s="147">
        <f t="shared" si="7"/>
        <v>0</v>
      </c>
      <c r="J90" s="147">
        <f t="shared" si="7"/>
        <v>0</v>
      </c>
      <c r="K90" s="147">
        <f t="shared" si="7"/>
        <v>0</v>
      </c>
      <c r="L90" s="39"/>
      <c r="M90" s="39"/>
      <c r="N90" s="39"/>
    </row>
    <row r="91" spans="1:14" ht="36" hidden="1">
      <c r="A91" s="148" t="s">
        <v>96</v>
      </c>
      <c r="B91" s="136">
        <v>935</v>
      </c>
      <c r="C91" s="140" t="s">
        <v>70</v>
      </c>
      <c r="D91" s="140" t="s">
        <v>126</v>
      </c>
      <c r="E91" s="140" t="s">
        <v>92</v>
      </c>
      <c r="F91" s="140" t="s">
        <v>61</v>
      </c>
      <c r="G91" s="140"/>
      <c r="H91" s="140"/>
      <c r="I91" s="147">
        <f t="shared" si="7"/>
        <v>0</v>
      </c>
      <c r="J91" s="147">
        <f t="shared" si="7"/>
        <v>0</v>
      </c>
      <c r="K91" s="147">
        <f t="shared" si="7"/>
        <v>0</v>
      </c>
      <c r="L91" s="39"/>
      <c r="M91" s="39"/>
      <c r="N91" s="39"/>
    </row>
    <row r="92" spans="1:14" ht="36" hidden="1">
      <c r="A92" s="146" t="s">
        <v>127</v>
      </c>
      <c r="B92" s="136">
        <v>935</v>
      </c>
      <c r="C92" s="82" t="s">
        <v>70</v>
      </c>
      <c r="D92" s="82" t="s">
        <v>126</v>
      </c>
      <c r="E92" s="82" t="s">
        <v>92</v>
      </c>
      <c r="F92" s="82" t="s">
        <v>61</v>
      </c>
      <c r="G92" s="82" t="s">
        <v>128</v>
      </c>
      <c r="H92" s="82"/>
      <c r="I92" s="147">
        <f>SUM(I93:I94)</f>
        <v>0</v>
      </c>
      <c r="J92" s="147">
        <f>SUM(J93:J94)</f>
        <v>0</v>
      </c>
      <c r="K92" s="147">
        <f>SUM(K93:K94)</f>
        <v>0</v>
      </c>
      <c r="L92" s="39"/>
      <c r="M92" s="39"/>
      <c r="N92" s="39"/>
    </row>
    <row r="93" spans="1:14" ht="24" hidden="1">
      <c r="A93" s="120" t="s">
        <v>129</v>
      </c>
      <c r="B93" s="136">
        <v>935</v>
      </c>
      <c r="C93" s="82" t="s">
        <v>70</v>
      </c>
      <c r="D93" s="82" t="s">
        <v>126</v>
      </c>
      <c r="E93" s="82" t="s">
        <v>92</v>
      </c>
      <c r="F93" s="82" t="s">
        <v>61</v>
      </c>
      <c r="G93" s="82" t="s">
        <v>128</v>
      </c>
      <c r="H93" s="82" t="s">
        <v>130</v>
      </c>
      <c r="I93" s="150">
        <f>'000'!I85</f>
        <v>0</v>
      </c>
      <c r="J93" s="150">
        <f>'000'!J85</f>
        <v>0</v>
      </c>
      <c r="K93" s="150">
        <f>'000'!K85</f>
        <v>0</v>
      </c>
      <c r="L93" s="39"/>
      <c r="M93" s="39"/>
      <c r="N93" s="39"/>
    </row>
    <row r="94" spans="1:14" ht="24" hidden="1">
      <c r="A94" s="120" t="s">
        <v>79</v>
      </c>
      <c r="B94" s="136">
        <v>935</v>
      </c>
      <c r="C94" s="82" t="s">
        <v>70</v>
      </c>
      <c r="D94" s="82" t="s">
        <v>126</v>
      </c>
      <c r="E94" s="82" t="s">
        <v>92</v>
      </c>
      <c r="F94" s="82" t="s">
        <v>61</v>
      </c>
      <c r="G94" s="82" t="s">
        <v>128</v>
      </c>
      <c r="H94" s="82" t="s">
        <v>80</v>
      </c>
      <c r="I94" s="150">
        <f>'000'!I86</f>
        <v>0</v>
      </c>
      <c r="J94" s="150">
        <f>'000'!J86</f>
        <v>0</v>
      </c>
      <c r="K94" s="150">
        <f>'000'!K86</f>
        <v>0</v>
      </c>
      <c r="L94" s="39"/>
      <c r="M94" s="39"/>
      <c r="N94" s="39"/>
    </row>
    <row r="95" spans="1:14" ht="15">
      <c r="A95" s="120" t="str">
        <f>'000'!A87</f>
        <v>Дорожное хозяйство (дорожные фонды)</v>
      </c>
      <c r="B95" s="136">
        <v>935</v>
      </c>
      <c r="C95" s="140" t="s">
        <v>70</v>
      </c>
      <c r="D95" s="140" t="s">
        <v>126</v>
      </c>
      <c r="E95" s="140"/>
      <c r="F95" s="140"/>
      <c r="G95" s="140"/>
      <c r="H95" s="140"/>
      <c r="I95" s="156">
        <f>I96+I97+I98+I102+I100</f>
        <v>2961.3999999999996</v>
      </c>
      <c r="J95" s="156">
        <f>J96</f>
        <v>0</v>
      </c>
      <c r="K95" s="156">
        <f>K96</f>
        <v>0</v>
      </c>
      <c r="L95" s="39"/>
      <c r="M95" s="39"/>
      <c r="N95" s="39"/>
    </row>
    <row r="96" spans="1:14" ht="24" hidden="1">
      <c r="A96" s="120" t="str">
        <f>'000'!A88</f>
        <v>Прочая закупка товаров, работ и услуг для обеспечения государственных (муниципальных) нужд</v>
      </c>
      <c r="B96" s="136">
        <v>935</v>
      </c>
      <c r="C96" s="82" t="s">
        <v>70</v>
      </c>
      <c r="D96" s="82" t="s">
        <v>126</v>
      </c>
      <c r="E96" s="82" t="s">
        <v>92</v>
      </c>
      <c r="F96" s="82" t="s">
        <v>61</v>
      </c>
      <c r="G96" s="82" t="s">
        <v>128</v>
      </c>
      <c r="H96" s="82" t="s">
        <v>80</v>
      </c>
      <c r="I96" s="150"/>
      <c r="J96" s="150">
        <f>'000'!J88</f>
        <v>0</v>
      </c>
      <c r="K96" s="150">
        <f>'000'!K88</f>
        <v>0</v>
      </c>
      <c r="L96" s="39"/>
      <c r="M96" s="39"/>
      <c r="N96" s="39"/>
    </row>
    <row r="97" spans="1:14" ht="24">
      <c r="A97" s="120" t="s">
        <v>79</v>
      </c>
      <c r="B97" s="136">
        <v>935</v>
      </c>
      <c r="C97" s="82" t="s">
        <v>70</v>
      </c>
      <c r="D97" s="82" t="s">
        <v>126</v>
      </c>
      <c r="E97" s="82" t="s">
        <v>92</v>
      </c>
      <c r="F97" s="82" t="s">
        <v>61</v>
      </c>
      <c r="G97" s="82" t="s">
        <v>131</v>
      </c>
      <c r="H97" s="82" t="s">
        <v>80</v>
      </c>
      <c r="I97" s="150">
        <f>'4'!H88</f>
        <v>2716.7</v>
      </c>
      <c r="J97" s="150"/>
      <c r="K97" s="150"/>
      <c r="L97" s="39"/>
      <c r="M97" s="39"/>
      <c r="N97" s="39"/>
    </row>
    <row r="98" spans="1:14" hidden="1">
      <c r="A98" s="120" t="str">
        <f>'000'!A89</f>
        <v>Другие вопросы в области национальной экономики</v>
      </c>
      <c r="B98" s="136">
        <v>935</v>
      </c>
      <c r="C98" s="82" t="s">
        <v>70</v>
      </c>
      <c r="D98" s="82" t="s">
        <v>122</v>
      </c>
      <c r="E98" s="82" t="s">
        <v>92</v>
      </c>
      <c r="F98" s="82" t="s">
        <v>61</v>
      </c>
      <c r="G98" s="82" t="s">
        <v>123</v>
      </c>
      <c r="H98" s="82"/>
      <c r="I98" s="150"/>
      <c r="J98" s="150">
        <f>'000'!J89</f>
        <v>0</v>
      </c>
      <c r="K98" s="150">
        <f>'000'!K89</f>
        <v>0</v>
      </c>
      <c r="L98" s="39"/>
      <c r="M98" s="39"/>
      <c r="N98" s="39"/>
    </row>
    <row r="99" spans="1:14" ht="24" hidden="1">
      <c r="A99" s="120" t="str">
        <f>'000'!A90</f>
        <v>Прочая закупка товаров, работ и услуг для обеспечения государственных (муниципальных) нужд</v>
      </c>
      <c r="B99" s="136">
        <v>935</v>
      </c>
      <c r="C99" s="82" t="s">
        <v>70</v>
      </c>
      <c r="D99" s="82" t="s">
        <v>122</v>
      </c>
      <c r="E99" s="82" t="s">
        <v>92</v>
      </c>
      <c r="F99" s="82" t="s">
        <v>61</v>
      </c>
      <c r="G99" s="82" t="s">
        <v>123</v>
      </c>
      <c r="H99" s="82" t="s">
        <v>80</v>
      </c>
      <c r="I99" s="150"/>
      <c r="J99" s="150">
        <v>0</v>
      </c>
      <c r="K99" s="150">
        <v>0</v>
      </c>
      <c r="L99" s="39"/>
      <c r="M99" s="39"/>
      <c r="N99" s="39"/>
    </row>
    <row r="100" spans="1:14" ht="24">
      <c r="A100" s="120" t="s">
        <v>79</v>
      </c>
      <c r="B100" s="136">
        <v>935</v>
      </c>
      <c r="C100" s="82" t="s">
        <v>70</v>
      </c>
      <c r="D100" s="82" t="s">
        <v>126</v>
      </c>
      <c r="E100" s="82" t="s">
        <v>92</v>
      </c>
      <c r="F100" s="82" t="s">
        <v>61</v>
      </c>
      <c r="G100" s="82" t="s">
        <v>131</v>
      </c>
      <c r="H100" s="249" t="s">
        <v>80</v>
      </c>
      <c r="I100" s="150">
        <f>'4'!H89</f>
        <v>244.7</v>
      </c>
      <c r="J100" s="150"/>
      <c r="K100" s="150"/>
      <c r="L100" s="39"/>
      <c r="M100" s="39"/>
      <c r="N100" s="39"/>
    </row>
    <row r="101" spans="1:14" ht="36.75">
      <c r="A101" s="93" t="s">
        <v>132</v>
      </c>
      <c r="B101" s="136">
        <v>935</v>
      </c>
      <c r="C101" s="140" t="s">
        <v>70</v>
      </c>
      <c r="D101" s="140" t="s">
        <v>122</v>
      </c>
      <c r="E101" s="140" t="s">
        <v>92</v>
      </c>
      <c r="F101" s="140" t="s">
        <v>61</v>
      </c>
      <c r="G101" s="140" t="s">
        <v>123</v>
      </c>
      <c r="H101" s="140" t="s">
        <v>80</v>
      </c>
      <c r="I101" s="156">
        <f>'4'!H92</f>
        <v>39.6</v>
      </c>
      <c r="J101" s="150"/>
      <c r="K101" s="150"/>
      <c r="L101" s="39"/>
      <c r="M101" s="39"/>
      <c r="N101" s="39"/>
    </row>
    <row r="102" spans="1:14" ht="36" hidden="1">
      <c r="A102" s="93" t="s">
        <v>132</v>
      </c>
      <c r="B102" s="136">
        <v>935</v>
      </c>
      <c r="C102" s="82" t="s">
        <v>70</v>
      </c>
      <c r="D102" s="82" t="s">
        <v>122</v>
      </c>
      <c r="E102" s="82" t="s">
        <v>92</v>
      </c>
      <c r="F102" s="82" t="s">
        <v>61</v>
      </c>
      <c r="G102" s="82" t="s">
        <v>94</v>
      </c>
      <c r="H102" s="82" t="s">
        <v>80</v>
      </c>
      <c r="I102" s="150">
        <f>'4'!H93</f>
        <v>0</v>
      </c>
      <c r="J102" s="150"/>
      <c r="K102" s="150"/>
      <c r="L102" s="39"/>
      <c r="M102" s="39"/>
      <c r="N102" s="39"/>
    </row>
    <row r="103" spans="1:14" s="67" customFormat="1" ht="18.75" customHeight="1">
      <c r="A103" s="161" t="s">
        <v>133</v>
      </c>
      <c r="B103" s="136">
        <v>935</v>
      </c>
      <c r="C103" s="162" t="s">
        <v>134</v>
      </c>
      <c r="D103" s="163"/>
      <c r="E103" s="163"/>
      <c r="F103" s="163"/>
      <c r="G103" s="163"/>
      <c r="H103" s="163"/>
      <c r="I103" s="164">
        <f>I106+I107+I113</f>
        <v>164.1</v>
      </c>
      <c r="J103" s="164">
        <f>J106+J107+J113</f>
        <v>295.5</v>
      </c>
      <c r="K103" s="164">
        <f>K106+K107+K113</f>
        <v>87.800000000000011</v>
      </c>
    </row>
    <row r="104" spans="1:14" s="67" customFormat="1" ht="15" hidden="1">
      <c r="A104" s="165" t="str">
        <f>'000'!A95</f>
        <v>Коммунальное хозяйство</v>
      </c>
      <c r="B104" s="136">
        <v>935</v>
      </c>
      <c r="C104" s="140" t="s">
        <v>134</v>
      </c>
      <c r="D104" s="141" t="s">
        <v>55</v>
      </c>
      <c r="E104" s="141"/>
      <c r="F104" s="141"/>
      <c r="G104" s="141"/>
      <c r="H104" s="141"/>
      <c r="I104" s="142">
        <f>I105+I106</f>
        <v>35.4</v>
      </c>
      <c r="J104" s="142">
        <f>J105+J106</f>
        <v>0</v>
      </c>
      <c r="K104" s="142">
        <f>K105+K106</f>
        <v>0</v>
      </c>
    </row>
    <row r="105" spans="1:14" s="67" customFormat="1" ht="27.75" hidden="1" customHeight="1">
      <c r="A105" s="165" t="str">
        <f>'000'!A96</f>
        <v>Закупка товаров, работ, услуг в целях капитального ремонта государственного (муниципального) имущества</v>
      </c>
      <c r="B105" s="136">
        <v>935</v>
      </c>
      <c r="C105" s="140" t="s">
        <v>134</v>
      </c>
      <c r="D105" s="141" t="s">
        <v>57</v>
      </c>
      <c r="E105" s="141" t="s">
        <v>92</v>
      </c>
      <c r="F105" s="141" t="s">
        <v>61</v>
      </c>
      <c r="G105" s="141" t="s">
        <v>136</v>
      </c>
      <c r="H105" s="167" t="s">
        <v>130</v>
      </c>
      <c r="I105" s="142"/>
      <c r="J105" s="142"/>
      <c r="K105" s="142"/>
    </row>
    <row r="106" spans="1:14" s="67" customFormat="1" ht="29.25" customHeight="1">
      <c r="A106" s="93" t="str">
        <f>'000'!A97</f>
        <v>Прочая закупка товаров, работ и услуг для обеспечения государственных (муниципальных) нужд</v>
      </c>
      <c r="B106" s="136">
        <v>935</v>
      </c>
      <c r="C106" s="140" t="s">
        <v>134</v>
      </c>
      <c r="D106" s="140" t="s">
        <v>55</v>
      </c>
      <c r="E106" s="140" t="s">
        <v>92</v>
      </c>
      <c r="F106" s="140" t="s">
        <v>61</v>
      </c>
      <c r="G106" s="140" t="s">
        <v>137</v>
      </c>
      <c r="H106" s="140" t="s">
        <v>80</v>
      </c>
      <c r="I106" s="156">
        <f>'4'!H97</f>
        <v>35.4</v>
      </c>
      <c r="J106" s="156">
        <f>'4'!I97</f>
        <v>0</v>
      </c>
      <c r="K106" s="156">
        <f>'4'!J97</f>
        <v>0</v>
      </c>
    </row>
    <row r="107" spans="1:14" s="67" customFormat="1" ht="29.25" customHeight="1">
      <c r="A107" s="93" t="s">
        <v>135</v>
      </c>
      <c r="B107" s="136">
        <v>935</v>
      </c>
      <c r="C107" s="140" t="s">
        <v>134</v>
      </c>
      <c r="D107" s="140" t="s">
        <v>57</v>
      </c>
      <c r="E107" s="140"/>
      <c r="F107" s="140"/>
      <c r="G107" s="140"/>
      <c r="H107" s="140"/>
      <c r="I107" s="156">
        <f>I111+I112</f>
        <v>53.1</v>
      </c>
      <c r="J107" s="156">
        <f>J111+J112</f>
        <v>0</v>
      </c>
      <c r="K107" s="156">
        <f>K111+K112</f>
        <v>0</v>
      </c>
    </row>
    <row r="108" spans="1:14" s="67" customFormat="1" ht="29.25" hidden="1" customHeight="1">
      <c r="A108" s="93" t="s">
        <v>95</v>
      </c>
      <c r="B108" s="136">
        <v>935</v>
      </c>
      <c r="C108" s="82" t="s">
        <v>134</v>
      </c>
      <c r="D108" s="82" t="s">
        <v>57</v>
      </c>
      <c r="E108" s="82" t="s">
        <v>92</v>
      </c>
      <c r="F108" s="82" t="s">
        <v>60</v>
      </c>
      <c r="G108" s="82"/>
      <c r="H108" s="82"/>
      <c r="I108" s="150"/>
      <c r="J108" s="150"/>
      <c r="K108" s="150"/>
    </row>
    <row r="109" spans="1:14" s="67" customFormat="1" ht="29.25" hidden="1" customHeight="1">
      <c r="A109" s="93" t="s">
        <v>96</v>
      </c>
      <c r="B109" s="136">
        <v>935</v>
      </c>
      <c r="C109" s="82" t="s">
        <v>134</v>
      </c>
      <c r="D109" s="82" t="s">
        <v>57</v>
      </c>
      <c r="E109" s="82" t="s">
        <v>92</v>
      </c>
      <c r="F109" s="82" t="s">
        <v>61</v>
      </c>
      <c r="G109" s="82"/>
      <c r="H109" s="82"/>
      <c r="I109" s="150"/>
      <c r="J109" s="142"/>
      <c r="K109" s="142"/>
    </row>
    <row r="110" spans="1:14" s="67" customFormat="1" ht="29.25" hidden="1" customHeight="1">
      <c r="A110" s="93" t="s">
        <v>138</v>
      </c>
      <c r="B110" s="136">
        <v>935</v>
      </c>
      <c r="C110" s="82" t="s">
        <v>134</v>
      </c>
      <c r="D110" s="82" t="s">
        <v>57</v>
      </c>
      <c r="E110" s="82" t="s">
        <v>92</v>
      </c>
      <c r="F110" s="82" t="s">
        <v>61</v>
      </c>
      <c r="G110" s="82" t="s">
        <v>139</v>
      </c>
      <c r="H110" s="82"/>
      <c r="I110" s="150"/>
      <c r="J110" s="142"/>
      <c r="K110" s="142"/>
    </row>
    <row r="111" spans="1:14" s="67" customFormat="1" ht="29.25" customHeight="1">
      <c r="A111" s="93" t="s">
        <v>79</v>
      </c>
      <c r="B111" s="136">
        <v>935</v>
      </c>
      <c r="C111" s="82" t="s">
        <v>134</v>
      </c>
      <c r="D111" s="82" t="s">
        <v>57</v>
      </c>
      <c r="E111" s="82" t="s">
        <v>92</v>
      </c>
      <c r="F111" s="82" t="s">
        <v>61</v>
      </c>
      <c r="G111" s="82" t="s">
        <v>139</v>
      </c>
      <c r="H111" s="82" t="s">
        <v>80</v>
      </c>
      <c r="I111" s="150">
        <f>'4'!H102</f>
        <v>42.5</v>
      </c>
      <c r="J111" s="142"/>
      <c r="K111" s="142"/>
    </row>
    <row r="112" spans="1:14" s="67" customFormat="1" ht="24.75">
      <c r="A112" s="93" t="s">
        <v>79</v>
      </c>
      <c r="B112" s="136">
        <v>935</v>
      </c>
      <c r="C112" s="260" t="s">
        <v>134</v>
      </c>
      <c r="D112" s="260" t="s">
        <v>57</v>
      </c>
      <c r="E112" s="260" t="s">
        <v>92</v>
      </c>
      <c r="F112" s="260" t="s">
        <v>61</v>
      </c>
      <c r="G112" s="260" t="s">
        <v>139</v>
      </c>
      <c r="H112" s="260" t="s">
        <v>285</v>
      </c>
      <c r="I112" s="150">
        <f>'4'!H103</f>
        <v>10.6</v>
      </c>
      <c r="J112" s="142"/>
      <c r="K112" s="142"/>
    </row>
    <row r="113" spans="1:14" s="71" customFormat="1" ht="15">
      <c r="A113" s="143" t="s">
        <v>140</v>
      </c>
      <c r="B113" s="136">
        <v>935</v>
      </c>
      <c r="C113" s="144" t="s">
        <v>134</v>
      </c>
      <c r="D113" s="144" t="s">
        <v>113</v>
      </c>
      <c r="E113" s="144"/>
      <c r="F113" s="144"/>
      <c r="G113" s="144"/>
      <c r="H113" s="144"/>
      <c r="I113" s="145">
        <f t="shared" ref="I113:K114" si="8">I114</f>
        <v>75.599999999999994</v>
      </c>
      <c r="J113" s="145">
        <f t="shared" si="8"/>
        <v>295.5</v>
      </c>
      <c r="K113" s="145">
        <f t="shared" si="8"/>
        <v>87.800000000000011</v>
      </c>
    </row>
    <row r="114" spans="1:14" ht="24">
      <c r="A114" s="146" t="s">
        <v>95</v>
      </c>
      <c r="B114" s="136">
        <v>935</v>
      </c>
      <c r="C114" s="82" t="s">
        <v>134</v>
      </c>
      <c r="D114" s="82" t="s">
        <v>113</v>
      </c>
      <c r="E114" s="82" t="s">
        <v>92</v>
      </c>
      <c r="F114" s="82" t="s">
        <v>60</v>
      </c>
      <c r="G114" s="82"/>
      <c r="H114" s="82"/>
      <c r="I114" s="147">
        <f t="shared" si="8"/>
        <v>75.599999999999994</v>
      </c>
      <c r="J114" s="147">
        <f t="shared" si="8"/>
        <v>295.5</v>
      </c>
      <c r="K114" s="147">
        <f t="shared" si="8"/>
        <v>87.800000000000011</v>
      </c>
      <c r="L114" s="39"/>
      <c r="M114" s="39"/>
      <c r="N114" s="39"/>
    </row>
    <row r="115" spans="1:14" ht="36">
      <c r="A115" s="148" t="s">
        <v>96</v>
      </c>
      <c r="B115" s="136">
        <v>935</v>
      </c>
      <c r="C115" s="140" t="s">
        <v>134</v>
      </c>
      <c r="D115" s="140" t="s">
        <v>113</v>
      </c>
      <c r="E115" s="140" t="s">
        <v>92</v>
      </c>
      <c r="F115" s="140" t="s">
        <v>61</v>
      </c>
      <c r="G115" s="140"/>
      <c r="H115" s="140"/>
      <c r="I115" s="147">
        <f>I116+I119+I122+I125</f>
        <v>75.599999999999994</v>
      </c>
      <c r="J115" s="147">
        <f>J116+J119+J122+J125</f>
        <v>295.5</v>
      </c>
      <c r="K115" s="147">
        <f>K116+K119+K122+K125</f>
        <v>87.800000000000011</v>
      </c>
      <c r="L115" s="39"/>
      <c r="M115" s="39"/>
      <c r="N115" s="39"/>
    </row>
    <row r="116" spans="1:14" ht="14.25" customHeight="1">
      <c r="A116" s="146" t="s">
        <v>141</v>
      </c>
      <c r="B116" s="136">
        <v>935</v>
      </c>
      <c r="C116" s="82" t="s">
        <v>134</v>
      </c>
      <c r="D116" s="82" t="s">
        <v>113</v>
      </c>
      <c r="E116" s="82" t="s">
        <v>92</v>
      </c>
      <c r="F116" s="82" t="s">
        <v>61</v>
      </c>
      <c r="G116" s="82" t="s">
        <v>142</v>
      </c>
      <c r="H116" s="82"/>
      <c r="I116" s="147">
        <f>I117+I118</f>
        <v>22</v>
      </c>
      <c r="J116" s="147">
        <f>J117+J118</f>
        <v>43.1</v>
      </c>
      <c r="K116" s="147">
        <f>K117+K118</f>
        <v>0</v>
      </c>
      <c r="L116" s="39"/>
      <c r="M116" s="39"/>
      <c r="N116" s="39"/>
    </row>
    <row r="117" spans="1:14" ht="24" hidden="1">
      <c r="A117" s="120" t="s">
        <v>129</v>
      </c>
      <c r="B117" s="136">
        <v>935</v>
      </c>
      <c r="C117" s="82" t="s">
        <v>134</v>
      </c>
      <c r="D117" s="82" t="s">
        <v>113</v>
      </c>
      <c r="E117" s="82" t="s">
        <v>92</v>
      </c>
      <c r="F117" s="82" t="s">
        <v>61</v>
      </c>
      <c r="G117" s="82" t="s">
        <v>142</v>
      </c>
      <c r="H117" s="82" t="s">
        <v>130</v>
      </c>
      <c r="I117" s="150"/>
      <c r="J117" s="150"/>
      <c r="K117" s="150"/>
      <c r="L117" s="39"/>
      <c r="M117" s="39"/>
      <c r="N117" s="39"/>
    </row>
    <row r="118" spans="1:14" ht="24">
      <c r="A118" s="120" t="s">
        <v>79</v>
      </c>
      <c r="B118" s="136">
        <v>935</v>
      </c>
      <c r="C118" s="82" t="s">
        <v>134</v>
      </c>
      <c r="D118" s="82" t="s">
        <v>113</v>
      </c>
      <c r="E118" s="82" t="s">
        <v>92</v>
      </c>
      <c r="F118" s="82" t="s">
        <v>61</v>
      </c>
      <c r="G118" s="82" t="s">
        <v>142</v>
      </c>
      <c r="H118" s="255" t="s">
        <v>285</v>
      </c>
      <c r="I118" s="150">
        <f>'4'!H109</f>
        <v>22</v>
      </c>
      <c r="J118" s="150">
        <f>'4'!I109</f>
        <v>43.1</v>
      </c>
      <c r="K118" s="150">
        <f>'4'!J109</f>
        <v>0</v>
      </c>
      <c r="L118" s="39"/>
      <c r="M118" s="39"/>
      <c r="N118" s="39"/>
    </row>
    <row r="119" spans="1:14" ht="0.75" customHeight="1">
      <c r="A119" s="146" t="s">
        <v>143</v>
      </c>
      <c r="B119" s="136">
        <v>935</v>
      </c>
      <c r="C119" s="82" t="s">
        <v>134</v>
      </c>
      <c r="D119" s="82" t="s">
        <v>113</v>
      </c>
      <c r="E119" s="82" t="s">
        <v>92</v>
      </c>
      <c r="F119" s="82" t="s">
        <v>61</v>
      </c>
      <c r="G119" s="82" t="s">
        <v>144</v>
      </c>
      <c r="H119" s="82"/>
      <c r="I119" s="147">
        <f>SUM(I120:I121)</f>
        <v>0</v>
      </c>
      <c r="J119" s="147">
        <f>SUM(J120:J121)</f>
        <v>0</v>
      </c>
      <c r="K119" s="147">
        <f>SUM(K120:K121)</f>
        <v>0</v>
      </c>
      <c r="L119" s="39"/>
      <c r="M119" s="39"/>
      <c r="N119" s="39"/>
    </row>
    <row r="120" spans="1:14" ht="24" hidden="1">
      <c r="A120" s="120" t="s">
        <v>129</v>
      </c>
      <c r="B120" s="136">
        <v>935</v>
      </c>
      <c r="C120" s="82" t="s">
        <v>134</v>
      </c>
      <c r="D120" s="82" t="s">
        <v>113</v>
      </c>
      <c r="E120" s="82" t="s">
        <v>92</v>
      </c>
      <c r="F120" s="82" t="s">
        <v>61</v>
      </c>
      <c r="G120" s="82" t="s">
        <v>144</v>
      </c>
      <c r="H120" s="82" t="s">
        <v>130</v>
      </c>
      <c r="I120" s="150"/>
      <c r="J120" s="150"/>
      <c r="K120" s="150"/>
      <c r="L120" s="39"/>
      <c r="M120" s="39"/>
      <c r="N120" s="39"/>
    </row>
    <row r="121" spans="1:14" ht="24" hidden="1">
      <c r="A121" s="120" t="s">
        <v>79</v>
      </c>
      <c r="B121" s="136">
        <v>935</v>
      </c>
      <c r="C121" s="82" t="s">
        <v>134</v>
      </c>
      <c r="D121" s="82" t="s">
        <v>113</v>
      </c>
      <c r="E121" s="82" t="s">
        <v>92</v>
      </c>
      <c r="F121" s="82" t="s">
        <v>61</v>
      </c>
      <c r="G121" s="82" t="s">
        <v>144</v>
      </c>
      <c r="H121" s="82" t="s">
        <v>80</v>
      </c>
      <c r="I121" s="150"/>
      <c r="J121" s="150"/>
      <c r="K121" s="150"/>
      <c r="L121" s="39"/>
      <c r="M121" s="39"/>
      <c r="N121" s="39"/>
    </row>
    <row r="122" spans="1:14" ht="15" hidden="1">
      <c r="A122" s="146" t="s">
        <v>145</v>
      </c>
      <c r="B122" s="136">
        <v>935</v>
      </c>
      <c r="C122" s="82" t="s">
        <v>134</v>
      </c>
      <c r="D122" s="82" t="s">
        <v>113</v>
      </c>
      <c r="E122" s="82" t="s">
        <v>92</v>
      </c>
      <c r="F122" s="82" t="s">
        <v>61</v>
      </c>
      <c r="G122" s="82" t="s">
        <v>146</v>
      </c>
      <c r="H122" s="82"/>
      <c r="I122" s="147">
        <f>SUM(I123:I124)</f>
        <v>0</v>
      </c>
      <c r="J122" s="147">
        <f>SUM(J123:J124)</f>
        <v>0</v>
      </c>
      <c r="K122" s="147">
        <f>SUM(K123:K124)</f>
        <v>0</v>
      </c>
      <c r="L122" s="39"/>
      <c r="M122" s="39"/>
      <c r="N122" s="39"/>
    </row>
    <row r="123" spans="1:14" ht="24" hidden="1">
      <c r="A123" s="120" t="s">
        <v>129</v>
      </c>
      <c r="B123" s="136">
        <v>935</v>
      </c>
      <c r="C123" s="82" t="s">
        <v>134</v>
      </c>
      <c r="D123" s="82" t="s">
        <v>113</v>
      </c>
      <c r="E123" s="82" t="s">
        <v>92</v>
      </c>
      <c r="F123" s="82" t="s">
        <v>61</v>
      </c>
      <c r="G123" s="82" t="s">
        <v>146</v>
      </c>
      <c r="H123" s="82" t="s">
        <v>130</v>
      </c>
      <c r="I123" s="150"/>
      <c r="J123" s="150"/>
      <c r="K123" s="150"/>
      <c r="L123" s="39"/>
      <c r="M123" s="39"/>
      <c r="N123" s="39"/>
    </row>
    <row r="124" spans="1:14" ht="24" hidden="1">
      <c r="A124" s="120" t="s">
        <v>79</v>
      </c>
      <c r="B124" s="136">
        <v>935</v>
      </c>
      <c r="C124" s="82" t="s">
        <v>134</v>
      </c>
      <c r="D124" s="82" t="s">
        <v>113</v>
      </c>
      <c r="E124" s="82" t="s">
        <v>92</v>
      </c>
      <c r="F124" s="82" t="s">
        <v>61</v>
      </c>
      <c r="G124" s="82" t="s">
        <v>146</v>
      </c>
      <c r="H124" s="82" t="s">
        <v>80</v>
      </c>
      <c r="I124" s="150"/>
      <c r="J124" s="150"/>
      <c r="K124" s="150"/>
      <c r="L124" s="39"/>
      <c r="M124" s="39"/>
      <c r="N124" s="39"/>
    </row>
    <row r="125" spans="1:14" ht="23.25" customHeight="1">
      <c r="A125" s="146" t="s">
        <v>147</v>
      </c>
      <c r="B125" s="136">
        <v>935</v>
      </c>
      <c r="C125" s="82" t="s">
        <v>134</v>
      </c>
      <c r="D125" s="82" t="s">
        <v>113</v>
      </c>
      <c r="E125" s="82" t="s">
        <v>92</v>
      </c>
      <c r="F125" s="82" t="s">
        <v>61</v>
      </c>
      <c r="G125" s="82" t="s">
        <v>148</v>
      </c>
      <c r="H125" s="82"/>
      <c r="I125" s="147">
        <f>SUM(I126:I143)</f>
        <v>53.6</v>
      </c>
      <c r="J125" s="147">
        <f>SUM(J126:J143)</f>
        <v>252.4</v>
      </c>
      <c r="K125" s="147">
        <f>SUM(K126:K143)</f>
        <v>87.800000000000011</v>
      </c>
      <c r="L125" s="39"/>
      <c r="M125" s="39"/>
      <c r="N125" s="39"/>
    </row>
    <row r="126" spans="1:14" ht="24" hidden="1">
      <c r="A126" s="120" t="s">
        <v>129</v>
      </c>
      <c r="B126" s="136">
        <v>935</v>
      </c>
      <c r="C126" s="82" t="s">
        <v>134</v>
      </c>
      <c r="D126" s="82" t="s">
        <v>113</v>
      </c>
      <c r="E126" s="82" t="s">
        <v>92</v>
      </c>
      <c r="F126" s="82" t="s">
        <v>61</v>
      </c>
      <c r="G126" s="82" t="s">
        <v>148</v>
      </c>
      <c r="H126" s="82" t="s">
        <v>130</v>
      </c>
      <c r="I126" s="150"/>
      <c r="J126" s="150"/>
      <c r="K126" s="150"/>
      <c r="L126" s="39"/>
      <c r="M126" s="39"/>
      <c r="N126" s="39"/>
    </row>
    <row r="127" spans="1:14" ht="23.25" customHeight="1">
      <c r="A127" s="120" t="s">
        <v>79</v>
      </c>
      <c r="B127" s="136">
        <v>935</v>
      </c>
      <c r="C127" s="82" t="s">
        <v>134</v>
      </c>
      <c r="D127" s="82" t="s">
        <v>113</v>
      </c>
      <c r="E127" s="82" t="s">
        <v>92</v>
      </c>
      <c r="F127" s="82" t="s">
        <v>61</v>
      </c>
      <c r="G127" s="82" t="s">
        <v>148</v>
      </c>
      <c r="H127" s="82" t="s">
        <v>80</v>
      </c>
      <c r="I127" s="150">
        <f>'4'!H118</f>
        <v>4.0999999999999996</v>
      </c>
      <c r="J127" s="150">
        <f>'4'!I118</f>
        <v>252.4</v>
      </c>
      <c r="K127" s="150">
        <f>'4'!J118</f>
        <v>87.800000000000011</v>
      </c>
      <c r="L127" s="39"/>
      <c r="M127" s="39"/>
      <c r="N127" s="39"/>
    </row>
    <row r="128" spans="1:14" ht="24">
      <c r="A128" s="120" t="s">
        <v>79</v>
      </c>
      <c r="B128" s="136">
        <v>935</v>
      </c>
      <c r="C128" s="82" t="s">
        <v>134</v>
      </c>
      <c r="D128" s="82" t="s">
        <v>113</v>
      </c>
      <c r="E128" s="82" t="s">
        <v>92</v>
      </c>
      <c r="F128" s="82" t="s">
        <v>61</v>
      </c>
      <c r="G128" s="82" t="s">
        <v>149</v>
      </c>
      <c r="H128" s="82"/>
      <c r="I128" s="150"/>
      <c r="J128" s="150">
        <f>'000'!J113</f>
        <v>0</v>
      </c>
      <c r="K128" s="150">
        <f>'000'!K113</f>
        <v>0</v>
      </c>
      <c r="L128" s="39"/>
      <c r="M128" s="39"/>
      <c r="N128" s="39"/>
    </row>
    <row r="129" spans="1:14" ht="23.25" customHeight="1">
      <c r="A129" s="120" t="s">
        <v>79</v>
      </c>
      <c r="B129" s="136">
        <v>935</v>
      </c>
      <c r="C129" s="82" t="s">
        <v>134</v>
      </c>
      <c r="D129" s="82" t="s">
        <v>113</v>
      </c>
      <c r="E129" s="82" t="s">
        <v>92</v>
      </c>
      <c r="F129" s="82" t="s">
        <v>61</v>
      </c>
      <c r="G129" s="82" t="s">
        <v>149</v>
      </c>
      <c r="H129" s="82" t="s">
        <v>80</v>
      </c>
      <c r="I129" s="150">
        <f>'4'!H120</f>
        <v>49.5</v>
      </c>
      <c r="J129" s="150">
        <f>'000'!J114</f>
        <v>0</v>
      </c>
      <c r="K129" s="150">
        <f>'000'!K114</f>
        <v>0</v>
      </c>
      <c r="L129" s="39"/>
      <c r="M129" s="39"/>
      <c r="N129" s="39"/>
    </row>
    <row r="130" spans="1:14" hidden="1">
      <c r="A130" s="120" t="str">
        <f>'000'!A115</f>
        <v>Благоустройство</v>
      </c>
      <c r="B130" s="136">
        <v>935</v>
      </c>
      <c r="C130" s="82" t="s">
        <v>134</v>
      </c>
      <c r="D130" s="82" t="s">
        <v>113</v>
      </c>
      <c r="E130" s="82" t="s">
        <v>92</v>
      </c>
      <c r="F130" s="82" t="s">
        <v>61</v>
      </c>
      <c r="G130" s="82" t="s">
        <v>93</v>
      </c>
      <c r="H130" s="82"/>
      <c r="I130" s="150">
        <f>I131</f>
        <v>0</v>
      </c>
      <c r="J130" s="150">
        <f>J131</f>
        <v>0</v>
      </c>
      <c r="K130" s="150">
        <f>K131</f>
        <v>0</v>
      </c>
      <c r="L130" s="39"/>
      <c r="M130" s="39"/>
      <c r="N130" s="39"/>
    </row>
    <row r="131" spans="1:14" ht="24" hidden="1" customHeight="1">
      <c r="A131" s="120" t="str">
        <f>'000'!A116</f>
        <v>Прочая закупка товаров, работ и услуг для обеспечения государственных (муниципальных) нужд</v>
      </c>
      <c r="B131" s="136">
        <v>935</v>
      </c>
      <c r="C131" s="82" t="s">
        <v>134</v>
      </c>
      <c r="D131" s="82" t="s">
        <v>113</v>
      </c>
      <c r="E131" s="82" t="s">
        <v>92</v>
      </c>
      <c r="F131" s="82" t="s">
        <v>61</v>
      </c>
      <c r="G131" s="82" t="s">
        <v>93</v>
      </c>
      <c r="H131" s="82" t="s">
        <v>80</v>
      </c>
      <c r="I131" s="150">
        <f>'000'!I116</f>
        <v>0</v>
      </c>
      <c r="J131" s="150">
        <f>'000'!J116</f>
        <v>0</v>
      </c>
      <c r="K131" s="150">
        <f>'000'!K116</f>
        <v>0</v>
      </c>
      <c r="L131" s="39"/>
      <c r="M131" s="39"/>
      <c r="N131" s="39"/>
    </row>
    <row r="132" spans="1:14" s="67" customFormat="1" ht="16.5" hidden="1" customHeight="1">
      <c r="A132" s="165" t="s">
        <v>150</v>
      </c>
      <c r="B132" s="136">
        <v>935</v>
      </c>
      <c r="C132" s="140" t="s">
        <v>151</v>
      </c>
      <c r="D132" s="141"/>
      <c r="E132" s="141"/>
      <c r="F132" s="141"/>
      <c r="G132" s="141"/>
      <c r="H132" s="141"/>
      <c r="I132" s="142">
        <f t="shared" ref="I132:K134" si="9">I133</f>
        <v>0</v>
      </c>
      <c r="J132" s="142">
        <f t="shared" si="9"/>
        <v>0</v>
      </c>
      <c r="K132" s="142">
        <f t="shared" si="9"/>
        <v>0</v>
      </c>
    </row>
    <row r="133" spans="1:14" s="71" customFormat="1" ht="15" hidden="1" customHeight="1">
      <c r="A133" s="146" t="s">
        <v>152</v>
      </c>
      <c r="B133" s="136">
        <v>935</v>
      </c>
      <c r="C133" s="82" t="s">
        <v>151</v>
      </c>
      <c r="D133" s="82" t="s">
        <v>55</v>
      </c>
      <c r="E133" s="82"/>
      <c r="F133" s="82"/>
      <c r="G133" s="82"/>
      <c r="H133" s="82"/>
      <c r="I133" s="147">
        <f t="shared" si="9"/>
        <v>0</v>
      </c>
      <c r="J133" s="147">
        <f t="shared" si="9"/>
        <v>0</v>
      </c>
      <c r="K133" s="147">
        <f t="shared" si="9"/>
        <v>0</v>
      </c>
    </row>
    <row r="134" spans="1:14" ht="24" hidden="1">
      <c r="A134" s="146" t="s">
        <v>95</v>
      </c>
      <c r="B134" s="136">
        <v>935</v>
      </c>
      <c r="C134" s="82" t="s">
        <v>151</v>
      </c>
      <c r="D134" s="82" t="s">
        <v>55</v>
      </c>
      <c r="E134" s="82" t="s">
        <v>92</v>
      </c>
      <c r="F134" s="82" t="s">
        <v>60</v>
      </c>
      <c r="G134" s="82"/>
      <c r="H134" s="82"/>
      <c r="I134" s="147">
        <f t="shared" si="9"/>
        <v>0</v>
      </c>
      <c r="J134" s="147">
        <f t="shared" si="9"/>
        <v>0</v>
      </c>
      <c r="K134" s="147">
        <f t="shared" si="9"/>
        <v>0</v>
      </c>
      <c r="L134" s="39"/>
      <c r="M134" s="39"/>
      <c r="N134" s="39"/>
    </row>
    <row r="135" spans="1:14" ht="36" hidden="1">
      <c r="A135" s="148" t="s">
        <v>96</v>
      </c>
      <c r="B135" s="136">
        <v>935</v>
      </c>
      <c r="C135" s="140" t="s">
        <v>151</v>
      </c>
      <c r="D135" s="140" t="s">
        <v>55</v>
      </c>
      <c r="E135" s="140" t="s">
        <v>92</v>
      </c>
      <c r="F135" s="140" t="s">
        <v>61</v>
      </c>
      <c r="G135" s="140"/>
      <c r="H135" s="140"/>
      <c r="I135" s="147">
        <f>I137+I138</f>
        <v>0</v>
      </c>
      <c r="J135" s="147">
        <f>J137+J138</f>
        <v>0</v>
      </c>
      <c r="K135" s="147">
        <f>K137+K138</f>
        <v>0</v>
      </c>
      <c r="L135" s="39"/>
      <c r="M135" s="39"/>
      <c r="N135" s="39"/>
    </row>
    <row r="136" spans="1:14" ht="36" hidden="1">
      <c r="A136" s="146" t="s">
        <v>153</v>
      </c>
      <c r="B136" s="136">
        <v>935</v>
      </c>
      <c r="C136" s="140"/>
      <c r="D136" s="140"/>
      <c r="E136" s="140"/>
      <c r="F136" s="140"/>
      <c r="G136" s="140"/>
      <c r="H136" s="140"/>
      <c r="I136" s="147"/>
      <c r="J136" s="147"/>
      <c r="K136" s="147"/>
      <c r="L136" s="39"/>
      <c r="M136" s="39"/>
      <c r="N136" s="39"/>
    </row>
    <row r="137" spans="1:14" ht="24" hidden="1">
      <c r="A137" s="146" t="s">
        <v>186</v>
      </c>
      <c r="B137" s="136">
        <v>935</v>
      </c>
      <c r="C137" s="82" t="s">
        <v>151</v>
      </c>
      <c r="D137" s="82" t="s">
        <v>55</v>
      </c>
      <c r="E137" s="82" t="s">
        <v>92</v>
      </c>
      <c r="F137" s="82" t="s">
        <v>61</v>
      </c>
      <c r="G137" s="82" t="s">
        <v>154</v>
      </c>
      <c r="H137" s="82"/>
      <c r="I137" s="150">
        <f>'000'!I121</f>
        <v>0</v>
      </c>
      <c r="J137" s="150">
        <f>'000'!J121</f>
        <v>0</v>
      </c>
      <c r="K137" s="150">
        <f>'000'!K121</f>
        <v>0</v>
      </c>
      <c r="L137" s="39"/>
      <c r="M137" s="39"/>
      <c r="N137" s="39"/>
    </row>
    <row r="138" spans="1:14" ht="24" hidden="1">
      <c r="A138" s="146" t="s">
        <v>156</v>
      </c>
      <c r="B138" s="136">
        <v>935</v>
      </c>
      <c r="C138" s="82" t="s">
        <v>151</v>
      </c>
      <c r="D138" s="82" t="s">
        <v>55</v>
      </c>
      <c r="E138" s="82"/>
      <c r="F138" s="82"/>
      <c r="G138" s="82"/>
      <c r="H138" s="82"/>
      <c r="I138" s="156">
        <f t="shared" ref="I138:K139" si="10">I139</f>
        <v>0</v>
      </c>
      <c r="J138" s="156">
        <f t="shared" si="10"/>
        <v>0</v>
      </c>
      <c r="K138" s="156">
        <f t="shared" si="10"/>
        <v>0</v>
      </c>
      <c r="L138" s="39"/>
      <c r="M138" s="39"/>
      <c r="N138" s="39"/>
    </row>
    <row r="139" spans="1:14" s="149" customFormat="1" ht="36" hidden="1">
      <c r="A139" s="120" t="s">
        <v>157</v>
      </c>
      <c r="B139" s="136">
        <v>935</v>
      </c>
      <c r="C139" s="82" t="s">
        <v>151</v>
      </c>
      <c r="D139" s="82" t="s">
        <v>55</v>
      </c>
      <c r="E139" s="82" t="s">
        <v>92</v>
      </c>
      <c r="F139" s="82" t="s">
        <v>61</v>
      </c>
      <c r="G139" s="82" t="s">
        <v>76</v>
      </c>
      <c r="H139" s="82"/>
      <c r="I139" s="150">
        <f t="shared" si="10"/>
        <v>0</v>
      </c>
      <c r="J139" s="150">
        <f t="shared" si="10"/>
        <v>0</v>
      </c>
      <c r="K139" s="150">
        <f t="shared" si="10"/>
        <v>0</v>
      </c>
    </row>
    <row r="140" spans="1:14" ht="38.25" hidden="1" customHeight="1">
      <c r="A140" s="154" t="s">
        <v>72</v>
      </c>
      <c r="B140" s="136">
        <v>935</v>
      </c>
      <c r="C140" s="82" t="s">
        <v>151</v>
      </c>
      <c r="D140" s="82" t="s">
        <v>55</v>
      </c>
      <c r="E140" s="82" t="s">
        <v>92</v>
      </c>
      <c r="F140" s="82" t="s">
        <v>61</v>
      </c>
      <c r="G140" s="82" t="s">
        <v>76</v>
      </c>
      <c r="H140" s="82" t="s">
        <v>155</v>
      </c>
      <c r="I140" s="150">
        <f>'000'!I124</f>
        <v>0</v>
      </c>
      <c r="J140" s="150">
        <f>'000'!J124</f>
        <v>0</v>
      </c>
      <c r="K140" s="150">
        <f>'000'!K124</f>
        <v>0</v>
      </c>
      <c r="L140" s="39"/>
      <c r="M140" s="39"/>
      <c r="N140" s="39"/>
    </row>
    <row r="141" spans="1:14" hidden="1">
      <c r="A141" s="165" t="s">
        <v>160</v>
      </c>
      <c r="B141" s="136">
        <v>935</v>
      </c>
      <c r="C141" s="82"/>
      <c r="D141" s="82"/>
      <c r="E141" s="82"/>
      <c r="F141" s="82"/>
      <c r="G141" s="82"/>
      <c r="H141" s="82"/>
      <c r="I141" s="150"/>
      <c r="J141" s="150"/>
      <c r="K141" s="150"/>
      <c r="L141" s="39"/>
      <c r="M141" s="39"/>
      <c r="N141" s="39"/>
    </row>
    <row r="142" spans="1:14" ht="24" hidden="1">
      <c r="A142" s="120" t="s">
        <v>79</v>
      </c>
      <c r="B142" s="136">
        <v>935</v>
      </c>
      <c r="C142" s="82" t="s">
        <v>134</v>
      </c>
      <c r="D142" s="82" t="s">
        <v>113</v>
      </c>
      <c r="E142" s="82" t="s">
        <v>92</v>
      </c>
      <c r="F142" s="82" t="s">
        <v>61</v>
      </c>
      <c r="G142" s="82" t="s">
        <v>94</v>
      </c>
      <c r="H142" s="82" t="s">
        <v>80</v>
      </c>
      <c r="I142" s="83">
        <f>'4'!H122</f>
        <v>0</v>
      </c>
      <c r="J142" s="150"/>
      <c r="K142" s="150"/>
      <c r="L142" s="39"/>
      <c r="M142" s="39"/>
      <c r="N142" s="39"/>
    </row>
    <row r="143" spans="1:14" ht="24" hidden="1">
      <c r="A143" s="120" t="s">
        <v>79</v>
      </c>
      <c r="B143" s="136">
        <v>935</v>
      </c>
      <c r="C143" s="82" t="s">
        <v>134</v>
      </c>
      <c r="D143" s="82" t="s">
        <v>113</v>
      </c>
      <c r="E143" s="82" t="s">
        <v>158</v>
      </c>
      <c r="F143" s="82" t="s">
        <v>71</v>
      </c>
      <c r="G143" s="82" t="s">
        <v>159</v>
      </c>
      <c r="H143" s="82" t="s">
        <v>80</v>
      </c>
      <c r="I143" s="83">
        <f>'4'!H130</f>
        <v>0</v>
      </c>
      <c r="J143" s="150"/>
      <c r="K143" s="150"/>
      <c r="L143" s="39"/>
      <c r="M143" s="39"/>
      <c r="N143" s="39"/>
    </row>
    <row r="144" spans="1:14" s="67" customFormat="1" ht="15">
      <c r="A144" s="160" t="s">
        <v>160</v>
      </c>
      <c r="B144" s="136">
        <v>935</v>
      </c>
      <c r="C144" s="144" t="s">
        <v>161</v>
      </c>
      <c r="D144" s="144"/>
      <c r="E144" s="144"/>
      <c r="F144" s="144"/>
      <c r="G144" s="144"/>
      <c r="H144" s="144"/>
      <c r="I144" s="158">
        <f t="shared" ref="I144:K148" si="11">I145</f>
        <v>142.69999999999999</v>
      </c>
      <c r="J144" s="164">
        <f t="shared" si="11"/>
        <v>178.1</v>
      </c>
      <c r="K144" s="164">
        <f t="shared" si="11"/>
        <v>184.5</v>
      </c>
    </row>
    <row r="145" spans="1:14" s="71" customFormat="1" ht="33" customHeight="1">
      <c r="A145" s="120" t="s">
        <v>162</v>
      </c>
      <c r="B145" s="136">
        <v>935</v>
      </c>
      <c r="C145" s="82" t="s">
        <v>161</v>
      </c>
      <c r="D145" s="82" t="s">
        <v>55</v>
      </c>
      <c r="E145" s="82"/>
      <c r="F145" s="82"/>
      <c r="G145" s="82"/>
      <c r="H145" s="82"/>
      <c r="I145" s="150">
        <f t="shared" si="11"/>
        <v>142.69999999999999</v>
      </c>
      <c r="J145" s="150">
        <f t="shared" si="11"/>
        <v>178.1</v>
      </c>
      <c r="K145" s="150">
        <f t="shared" si="11"/>
        <v>184.5</v>
      </c>
    </row>
    <row r="146" spans="1:14" ht="30.75" customHeight="1">
      <c r="A146" s="120" t="s">
        <v>95</v>
      </c>
      <c r="B146" s="136">
        <v>935</v>
      </c>
      <c r="C146" s="82" t="s">
        <v>161</v>
      </c>
      <c r="D146" s="82" t="s">
        <v>55</v>
      </c>
      <c r="E146" s="82" t="s">
        <v>92</v>
      </c>
      <c r="F146" s="82" t="s">
        <v>60</v>
      </c>
      <c r="G146" s="82"/>
      <c r="H146" s="82"/>
      <c r="I146" s="150">
        <f t="shared" si="11"/>
        <v>142.69999999999999</v>
      </c>
      <c r="J146" s="150">
        <f t="shared" si="11"/>
        <v>178.1</v>
      </c>
      <c r="K146" s="150">
        <f t="shared" si="11"/>
        <v>184.5</v>
      </c>
      <c r="L146" s="39"/>
      <c r="M146" s="39"/>
      <c r="N146" s="39"/>
    </row>
    <row r="147" spans="1:14" ht="24.75" customHeight="1">
      <c r="A147" s="120" t="s">
        <v>96</v>
      </c>
      <c r="B147" s="136">
        <v>935</v>
      </c>
      <c r="C147" s="82" t="s">
        <v>161</v>
      </c>
      <c r="D147" s="82" t="s">
        <v>55</v>
      </c>
      <c r="E147" s="82" t="s">
        <v>92</v>
      </c>
      <c r="F147" s="82" t="s">
        <v>61</v>
      </c>
      <c r="G147" s="82"/>
      <c r="H147" s="82"/>
      <c r="I147" s="150">
        <f t="shared" si="11"/>
        <v>142.69999999999999</v>
      </c>
      <c r="J147" s="150">
        <f t="shared" si="11"/>
        <v>178.1</v>
      </c>
      <c r="K147" s="150">
        <f t="shared" si="11"/>
        <v>184.5</v>
      </c>
      <c r="L147" s="39"/>
      <c r="M147" s="39"/>
      <c r="N147" s="39"/>
    </row>
    <row r="148" spans="1:14" ht="23.25" customHeight="1">
      <c r="A148" s="120" t="s">
        <v>163</v>
      </c>
      <c r="B148" s="136">
        <v>935</v>
      </c>
      <c r="C148" s="82" t="s">
        <v>161</v>
      </c>
      <c r="D148" s="82" t="s">
        <v>55</v>
      </c>
      <c r="E148" s="82" t="s">
        <v>92</v>
      </c>
      <c r="F148" s="82" t="s">
        <v>61</v>
      </c>
      <c r="G148" s="82" t="s">
        <v>164</v>
      </c>
      <c r="H148" s="82"/>
      <c r="I148" s="150">
        <f t="shared" si="11"/>
        <v>142.69999999999999</v>
      </c>
      <c r="J148" s="150">
        <f t="shared" si="11"/>
        <v>178.1</v>
      </c>
      <c r="K148" s="150">
        <f t="shared" si="11"/>
        <v>184.5</v>
      </c>
      <c r="L148" s="39"/>
      <c r="M148" s="39"/>
      <c r="N148" s="39"/>
    </row>
    <row r="149" spans="1:14" ht="30.75" customHeight="1">
      <c r="A149" s="165" t="s">
        <v>165</v>
      </c>
      <c r="B149" s="136">
        <v>935</v>
      </c>
      <c r="C149" s="140" t="s">
        <v>161</v>
      </c>
      <c r="D149" s="140" t="s">
        <v>55</v>
      </c>
      <c r="E149" s="140" t="s">
        <v>92</v>
      </c>
      <c r="F149" s="140" t="s">
        <v>61</v>
      </c>
      <c r="G149" s="140" t="s">
        <v>164</v>
      </c>
      <c r="H149" s="140"/>
      <c r="I149" s="156">
        <f>I150+I151</f>
        <v>142.69999999999999</v>
      </c>
      <c r="J149" s="156">
        <f>J150+J151</f>
        <v>178.1</v>
      </c>
      <c r="K149" s="156">
        <f>K150+K151</f>
        <v>184.5</v>
      </c>
      <c r="L149" s="39"/>
      <c r="M149" s="39"/>
      <c r="N149" s="39"/>
    </row>
    <row r="150" spans="1:14" ht="24">
      <c r="A150" s="120" t="s">
        <v>166</v>
      </c>
      <c r="B150" s="136">
        <v>935</v>
      </c>
      <c r="C150" s="82" t="s">
        <v>161</v>
      </c>
      <c r="D150" s="82" t="s">
        <v>55</v>
      </c>
      <c r="E150" s="82" t="s">
        <v>92</v>
      </c>
      <c r="F150" s="82" t="s">
        <v>61</v>
      </c>
      <c r="G150" s="82" t="s">
        <v>164</v>
      </c>
      <c r="H150" s="82" t="s">
        <v>167</v>
      </c>
      <c r="I150" s="150">
        <f>'4'!H137</f>
        <v>1.6</v>
      </c>
      <c r="J150" s="150">
        <f>'4'!I137</f>
        <v>178.1</v>
      </c>
      <c r="K150" s="150">
        <f>'4'!J137</f>
        <v>184.5</v>
      </c>
      <c r="L150" s="39"/>
      <c r="M150" s="39"/>
      <c r="N150" s="39"/>
    </row>
    <row r="151" spans="1:14" s="67" customFormat="1" ht="24">
      <c r="A151" s="120" t="s">
        <v>166</v>
      </c>
      <c r="B151" s="136">
        <v>935</v>
      </c>
      <c r="C151" s="82" t="s">
        <v>161</v>
      </c>
      <c r="D151" s="82" t="s">
        <v>55</v>
      </c>
      <c r="E151" s="82" t="s">
        <v>92</v>
      </c>
      <c r="F151" s="82" t="s">
        <v>61</v>
      </c>
      <c r="G151" s="82" t="s">
        <v>94</v>
      </c>
      <c r="H151" s="82" t="s">
        <v>167</v>
      </c>
      <c r="I151" s="150">
        <f>'4'!H138</f>
        <v>141.1</v>
      </c>
      <c r="J151" s="150">
        <f>'4'!I138</f>
        <v>0</v>
      </c>
      <c r="K151" s="150">
        <f>'4'!J138</f>
        <v>0</v>
      </c>
    </row>
    <row r="152" spans="1:14" s="71" customFormat="1" ht="24.75">
      <c r="A152" s="160" t="s">
        <v>168</v>
      </c>
      <c r="B152" s="136">
        <v>935</v>
      </c>
      <c r="C152" s="162" t="s">
        <v>108</v>
      </c>
      <c r="D152" s="162"/>
      <c r="E152" s="162"/>
      <c r="F152" s="162"/>
      <c r="G152" s="162"/>
      <c r="H152" s="162"/>
      <c r="I152" s="158">
        <f>I153</f>
        <v>2.6</v>
      </c>
      <c r="J152" s="158">
        <f t="shared" ref="J152:K156" si="12">J153</f>
        <v>2.6</v>
      </c>
      <c r="K152" s="158">
        <f t="shared" si="12"/>
        <v>2.6</v>
      </c>
    </row>
    <row r="153" spans="1:14" ht="24">
      <c r="A153" s="120" t="s">
        <v>169</v>
      </c>
      <c r="B153" s="136">
        <v>935</v>
      </c>
      <c r="C153" s="82" t="s">
        <v>108</v>
      </c>
      <c r="D153" s="82" t="s">
        <v>55</v>
      </c>
      <c r="E153" s="82"/>
      <c r="F153" s="82"/>
      <c r="G153" s="82"/>
      <c r="H153" s="82"/>
      <c r="I153" s="150">
        <f>I154</f>
        <v>2.6</v>
      </c>
      <c r="J153" s="150">
        <f t="shared" si="12"/>
        <v>2.6</v>
      </c>
      <c r="K153" s="150">
        <f t="shared" si="12"/>
        <v>2.6</v>
      </c>
      <c r="L153" s="39"/>
      <c r="M153" s="39"/>
      <c r="N153" s="39"/>
    </row>
    <row r="154" spans="1:14" ht="24">
      <c r="A154" s="120" t="s">
        <v>95</v>
      </c>
      <c r="B154" s="136">
        <v>935</v>
      </c>
      <c r="C154" s="82" t="s">
        <v>108</v>
      </c>
      <c r="D154" s="82" t="s">
        <v>55</v>
      </c>
      <c r="E154" s="82" t="s">
        <v>92</v>
      </c>
      <c r="F154" s="82" t="s">
        <v>60</v>
      </c>
      <c r="G154" s="82"/>
      <c r="H154" s="82"/>
      <c r="I154" s="150">
        <f>I155</f>
        <v>2.6</v>
      </c>
      <c r="J154" s="150">
        <f t="shared" si="12"/>
        <v>2.6</v>
      </c>
      <c r="K154" s="150">
        <f t="shared" si="12"/>
        <v>2.6</v>
      </c>
      <c r="L154" s="39"/>
      <c r="M154" s="39"/>
      <c r="N154" s="39"/>
    </row>
    <row r="155" spans="1:14" ht="24">
      <c r="A155" s="120" t="s">
        <v>96</v>
      </c>
      <c r="B155" s="136">
        <v>935</v>
      </c>
      <c r="C155" s="82" t="s">
        <v>108</v>
      </c>
      <c r="D155" s="82" t="s">
        <v>55</v>
      </c>
      <c r="E155" s="82" t="s">
        <v>92</v>
      </c>
      <c r="F155" s="82" t="s">
        <v>61</v>
      </c>
      <c r="G155" s="82"/>
      <c r="H155" s="82"/>
      <c r="I155" s="150">
        <f>I156</f>
        <v>2.6</v>
      </c>
      <c r="J155" s="150">
        <f t="shared" si="12"/>
        <v>2.6</v>
      </c>
      <c r="K155" s="150">
        <f t="shared" si="12"/>
        <v>2.6</v>
      </c>
      <c r="L155" s="39"/>
      <c r="M155" s="39"/>
      <c r="N155" s="39"/>
    </row>
    <row r="156" spans="1:14">
      <c r="A156" s="120" t="s">
        <v>170</v>
      </c>
      <c r="B156" s="136">
        <v>935</v>
      </c>
      <c r="C156" s="82" t="s">
        <v>108</v>
      </c>
      <c r="D156" s="82" t="s">
        <v>55</v>
      </c>
      <c r="E156" s="82" t="s">
        <v>92</v>
      </c>
      <c r="F156" s="82" t="s">
        <v>61</v>
      </c>
      <c r="G156" s="82" t="s">
        <v>171</v>
      </c>
      <c r="H156" s="82"/>
      <c r="I156" s="150">
        <f>I157</f>
        <v>2.6</v>
      </c>
      <c r="J156" s="150">
        <f t="shared" si="12"/>
        <v>2.6</v>
      </c>
      <c r="K156" s="150">
        <f t="shared" si="12"/>
        <v>2.6</v>
      </c>
      <c r="L156" s="39"/>
      <c r="M156" s="39"/>
      <c r="N156" s="39"/>
    </row>
    <row r="157" spans="1:14">
      <c r="A157" s="120" t="s">
        <v>172</v>
      </c>
      <c r="B157" s="136">
        <v>935</v>
      </c>
      <c r="C157" s="82" t="s">
        <v>108</v>
      </c>
      <c r="D157" s="82" t="s">
        <v>55</v>
      </c>
      <c r="E157" s="82" t="s">
        <v>92</v>
      </c>
      <c r="F157" s="82" t="s">
        <v>61</v>
      </c>
      <c r="G157" s="82" t="s">
        <v>171</v>
      </c>
      <c r="H157" s="82" t="s">
        <v>173</v>
      </c>
      <c r="I157" s="150">
        <f>'4'!H144</f>
        <v>2.6</v>
      </c>
      <c r="J157" s="150">
        <f>'4'!I144</f>
        <v>2.6</v>
      </c>
      <c r="K157" s="150">
        <f>'4'!J144</f>
        <v>2.6</v>
      </c>
    </row>
    <row r="158" spans="1:14" hidden="1">
      <c r="A158" s="120"/>
      <c r="B158" s="136">
        <v>935</v>
      </c>
      <c r="C158" s="121"/>
      <c r="D158" s="82"/>
      <c r="E158" s="82"/>
      <c r="F158" s="82"/>
      <c r="G158" s="82"/>
      <c r="H158" s="82"/>
      <c r="I158" s="122"/>
      <c r="J158" s="168"/>
      <c r="K158" s="168"/>
    </row>
    <row r="159" spans="1:14">
      <c r="H159" s="38"/>
      <c r="I159" s="39"/>
    </row>
  </sheetData>
  <sheetProtection selectLockedCells="1" selectUnlockedCells="1"/>
  <mergeCells count="5">
    <mergeCell ref="A6:I6"/>
    <mergeCell ref="K6:M6"/>
    <mergeCell ref="E8:G8"/>
    <mergeCell ref="G2:K2"/>
    <mergeCell ref="J3:K3"/>
  </mergeCells>
  <conditionalFormatting sqref="A78:A86 C78:H86 A68:A76 C68:H74 H18 A133:A135 H50 A113:A131 C12:H17 A12:A17 C76:H76 A24:A66 C51:H65 C89:H99 A142:A157 C133:H141 C106:H111 C66:F66 H66 C101:H102 A89:A100 C24:H49 C113:H131">
    <cfRule type="expression" dxfId="86" priority="12" stopIfTrue="1">
      <formula>$G12=""</formula>
    </cfRule>
    <cfRule type="expression" dxfId="85" priority="13" stopIfTrue="1">
      <formula>#REF!&lt;&gt;""</formula>
    </cfRule>
    <cfRule type="expression" dxfId="84" priority="14" stopIfTrue="1">
      <formula>AND($H12="",$G12&lt;&gt;"")</formula>
    </cfRule>
  </conditionalFormatting>
  <conditionalFormatting sqref="A9 A77 B9:G10 A87:A88 A103:A105 C103:I105 A132 J87:K87 A67 J103:K103 A11 C11:K11 C67:K67 C132:I132 C87:I88 C77:I77">
    <cfRule type="expression" dxfId="83" priority="15" stopIfTrue="1">
      <formula>$C9=""</formula>
    </cfRule>
    <cfRule type="expression" dxfId="82" priority="16" stopIfTrue="1">
      <formula>$D9&lt;&gt;""</formula>
    </cfRule>
  </conditionalFormatting>
  <conditionalFormatting sqref="A10">
    <cfRule type="expression" dxfId="81" priority="17" stopIfTrue="1">
      <formula>$B10=""</formula>
    </cfRule>
    <cfRule type="expression" dxfId="80" priority="18" stopIfTrue="1">
      <formula>$C10&lt;&gt;""</formula>
    </cfRule>
  </conditionalFormatting>
  <conditionalFormatting sqref="J1:N1 J4:N4 L2:N3">
    <cfRule type="expression" dxfId="79" priority="19" stopIfTrue="1">
      <formula>$G1&lt;&gt;""</formula>
    </cfRule>
  </conditionalFormatting>
  <conditionalFormatting sqref="H19:H23 A22:A23 C19:G20 C22:G23 A19:A20">
    <cfRule type="expression" dxfId="78" priority="20" stopIfTrue="1">
      <formula>$G19=""</formula>
    </cfRule>
    <cfRule type="expression" dxfId="77" priority="21" stopIfTrue="1">
      <formula>#REF!&lt;&gt;""</formula>
    </cfRule>
    <cfRule type="expression" dxfId="76" priority="22" stopIfTrue="1">
      <formula>AND($H19="",$G19&lt;&gt;"")</formula>
    </cfRule>
  </conditionalFormatting>
  <conditionalFormatting sqref="C18:G18 A18 C21:G21 A21">
    <cfRule type="expression" dxfId="75" priority="25" stopIfTrue="1">
      <formula>$G18=""</formula>
    </cfRule>
    <cfRule type="expression" dxfId="74" priority="26" stopIfTrue="1">
      <formula>#REF!&lt;&gt;""</formula>
    </cfRule>
    <cfRule type="expression" dxfId="73" priority="27" stopIfTrue="1">
      <formula>AND($H18="",$G18&lt;&gt;"")</formula>
    </cfRule>
  </conditionalFormatting>
  <conditionalFormatting sqref="A136:A139">
    <cfRule type="expression" dxfId="72" priority="30" stopIfTrue="1">
      <formula>$G137=""</formula>
    </cfRule>
    <cfRule type="expression" dxfId="71" priority="31" stopIfTrue="1">
      <formula>#REF!&lt;&gt;""</formula>
    </cfRule>
    <cfRule type="expression" dxfId="70" priority="32" stopIfTrue="1">
      <formula>AND($H137="",$G137&lt;&gt;"")</formula>
    </cfRule>
  </conditionalFormatting>
  <conditionalFormatting sqref="A141">
    <cfRule type="expression" dxfId="69" priority="33" stopIfTrue="1">
      <formula>$C144=""</formula>
    </cfRule>
    <cfRule type="expression" dxfId="68" priority="34" stopIfTrue="1">
      <formula>$D144&lt;&gt;""</formula>
    </cfRule>
  </conditionalFormatting>
  <conditionalFormatting sqref="C50:G50">
    <cfRule type="expression" dxfId="67" priority="35" stopIfTrue="1">
      <formula>$G50=""</formula>
    </cfRule>
    <cfRule type="expression" dxfId="66" priority="36" stopIfTrue="1">
      <formula>#REF!&lt;&gt;""</formula>
    </cfRule>
    <cfRule type="expression" dxfId="65" priority="37" stopIfTrue="1">
      <formula>AND($H50="",$G50&lt;&gt;"")</formula>
    </cfRule>
  </conditionalFormatting>
  <conditionalFormatting sqref="A140">
    <cfRule type="expression" dxfId="64" priority="40" stopIfTrue="1">
      <formula>#REF!=""</formula>
    </cfRule>
    <cfRule type="expression" dxfId="63" priority="41" stopIfTrue="1">
      <formula>#REF!&lt;&gt;""</formula>
    </cfRule>
    <cfRule type="expression" dxfId="62" priority="42" stopIfTrue="1">
      <formula>AND(#REF!="",#REF!&lt;&gt;"")</formula>
    </cfRule>
  </conditionalFormatting>
  <conditionalFormatting sqref="I1 I4">
    <cfRule type="expression" dxfId="61" priority="43" stopIfTrue="1">
      <formula>$G1&lt;&gt;""</formula>
    </cfRule>
  </conditionalFormatting>
  <conditionalFormatting sqref="C75:H75">
    <cfRule type="expression" dxfId="60" priority="44" stopIfTrue="1">
      <formula>$G75=""</formula>
    </cfRule>
    <cfRule type="expression" dxfId="59" priority="45" stopIfTrue="1">
      <formula>#REF!&lt;&gt;""</formula>
    </cfRule>
    <cfRule type="expression" dxfId="58" priority="46" stopIfTrue="1">
      <formula>AND($H75="",$G75&lt;&gt;"")</formula>
    </cfRule>
  </conditionalFormatting>
  <conditionalFormatting sqref="J77 J88 J104:J105 J132 J144 J109:J112">
    <cfRule type="expression" dxfId="57" priority="49" stopIfTrue="1">
      <formula>$C77=""</formula>
    </cfRule>
    <cfRule type="expression" dxfId="56" priority="50" stopIfTrue="1">
      <formula>$D77&lt;&gt;""</formula>
    </cfRule>
  </conditionalFormatting>
  <conditionalFormatting sqref="K77 K88 K104:K105 K132 K144 K109:K112">
    <cfRule type="expression" dxfId="55" priority="51" stopIfTrue="1">
      <formula>$C77=""</formula>
    </cfRule>
    <cfRule type="expression" dxfId="54" priority="52" stopIfTrue="1">
      <formula>$D77&lt;&gt;""</formula>
    </cfRule>
  </conditionalFormatting>
  <conditionalFormatting sqref="A101:A102 C142:H157 A106:A112">
    <cfRule type="expression" dxfId="53" priority="53" stopIfTrue="1">
      <formula>$F101=""</formula>
    </cfRule>
    <cfRule type="expression" dxfId="52" priority="54" stopIfTrue="1">
      <formula>#REF!&lt;&gt;""</formula>
    </cfRule>
    <cfRule type="expression" dxfId="51" priority="55" stopIfTrue="1">
      <formula>AND($G101="",$F101&lt;&gt;"")</formula>
    </cfRule>
  </conditionalFormatting>
  <conditionalFormatting sqref="A158 D158:I158">
    <cfRule type="expression" dxfId="50" priority="56" stopIfTrue="1">
      <formula>$G158=""</formula>
    </cfRule>
    <cfRule type="expression" dxfId="49" priority="57" stopIfTrue="1">
      <formula>#REF!&lt;&gt;""</formula>
    </cfRule>
    <cfRule type="expression" dxfId="48" priority="58" stopIfTrue="1">
      <formula>AND($H158="",$G158&lt;&gt;"")</formula>
    </cfRule>
  </conditionalFormatting>
  <conditionalFormatting sqref="C158">
    <cfRule type="expression" dxfId="47" priority="59" stopIfTrue="1">
      <formula>$C158=""</formula>
    </cfRule>
    <cfRule type="expression" dxfId="46" priority="60" stopIfTrue="1">
      <formula>$D158&lt;&gt;""</formula>
    </cfRule>
  </conditionalFormatting>
  <conditionalFormatting sqref="G66">
    <cfRule type="expression" dxfId="45" priority="9" stopIfTrue="1">
      <formula>$F66=""</formula>
    </cfRule>
    <cfRule type="expression" dxfId="44" priority="10" stopIfTrue="1">
      <formula>#REF!&lt;&gt;""</formula>
    </cfRule>
    <cfRule type="expression" dxfId="43" priority="11" stopIfTrue="1">
      <formula>AND($G66="",$F66&lt;&gt;"")</formula>
    </cfRule>
  </conditionalFormatting>
  <conditionalFormatting sqref="B11:B158">
    <cfRule type="expression" dxfId="42" priority="7" stopIfTrue="1">
      <formula>$C11=""</formula>
    </cfRule>
    <cfRule type="expression" dxfId="41" priority="8" stopIfTrue="1">
      <formula>$D11&lt;&gt;""</formula>
    </cfRule>
  </conditionalFormatting>
  <conditionalFormatting sqref="C100:F100">
    <cfRule type="expression" dxfId="40" priority="4" stopIfTrue="1">
      <formula>$F100=""</formula>
    </cfRule>
    <cfRule type="expression" dxfId="39" priority="5" stopIfTrue="1">
      <formula>#REF!&lt;&gt;""</formula>
    </cfRule>
    <cfRule type="expression" dxfId="38" priority="6" stopIfTrue="1">
      <formula>AND($G100="",$F100&lt;&gt;"")</formula>
    </cfRule>
  </conditionalFormatting>
  <conditionalFormatting sqref="G100">
    <cfRule type="expression" dxfId="37" priority="1" stopIfTrue="1">
      <formula>$G100=""</formula>
    </cfRule>
    <cfRule type="expression" dxfId="36" priority="2" stopIfTrue="1">
      <formula>#REF!&lt;&gt;""</formula>
    </cfRule>
    <cfRule type="expression" dxfId="35" priority="3" stopIfTrue="1">
      <formula>AND($H100="",$G100&lt;&gt;"")</formula>
    </cfRule>
  </conditionalFormatting>
  <pageMargins left="0.98402777777777772" right="0.19652777777777777" top="0.39374999999999999" bottom="0.39374999999999999" header="0.51180555555555551" footer="0.51180555555555551"/>
  <pageSetup paperSize="9" scale="65" firstPageNumber="0" fitToHeight="2" orientation="portrait" r:id="rId1"/>
  <headerFooter alignWithMargins="0"/>
  <rowBreaks count="2" manualBreakCount="2">
    <brk id="103" max="16383" man="1"/>
    <brk id="11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abSelected="1" workbookViewId="0">
      <selection activeCell="J8" sqref="J8"/>
    </sheetView>
  </sheetViews>
  <sheetFormatPr defaultColWidth="11.1640625" defaultRowHeight="11.25"/>
  <cols>
    <col min="1" max="1" width="5.83203125" customWidth="1"/>
    <col min="2" max="2" width="60.1640625" customWidth="1"/>
    <col min="3" max="3" width="35.1640625" customWidth="1"/>
    <col min="4" max="6" width="32.5" customWidth="1"/>
  </cols>
  <sheetData>
    <row r="1" spans="1:6">
      <c r="D1" s="171" t="s">
        <v>187</v>
      </c>
    </row>
    <row r="2" spans="1:6" ht="86.25" customHeight="1">
      <c r="C2" s="269" t="s">
        <v>264</v>
      </c>
      <c r="D2" s="269"/>
      <c r="E2" s="269"/>
    </row>
    <row r="3" spans="1:6" ht="15.75">
      <c r="E3" s="265" t="s">
        <v>290</v>
      </c>
      <c r="F3" s="265"/>
    </row>
    <row r="4" spans="1:6">
      <c r="B4" s="169"/>
      <c r="C4" s="170"/>
      <c r="E4" s="171"/>
      <c r="F4" s="171"/>
    </row>
    <row r="5" spans="1:6" ht="56.25" customHeight="1">
      <c r="A5" s="172" t="s">
        <v>188</v>
      </c>
      <c r="B5" s="272" t="s">
        <v>256</v>
      </c>
      <c r="C5" s="272"/>
      <c r="D5" s="173"/>
      <c r="E5" s="173"/>
      <c r="F5" s="173"/>
    </row>
    <row r="6" spans="1:6">
      <c r="B6" s="169"/>
      <c r="C6" s="170"/>
      <c r="D6" s="171"/>
      <c r="E6" s="171"/>
      <c r="F6" s="171"/>
    </row>
    <row r="7" spans="1:6" ht="33.75">
      <c r="A7" s="174" t="s">
        <v>189</v>
      </c>
      <c r="B7" s="175" t="s">
        <v>190</v>
      </c>
      <c r="C7" s="176" t="s">
        <v>191</v>
      </c>
      <c r="D7" s="177" t="s">
        <v>282</v>
      </c>
      <c r="E7" s="177" t="s">
        <v>283</v>
      </c>
      <c r="F7" s="177" t="s">
        <v>284</v>
      </c>
    </row>
    <row r="8" spans="1:6">
      <c r="A8" s="178">
        <v>1</v>
      </c>
      <c r="B8" s="179" t="s">
        <v>192</v>
      </c>
      <c r="C8" s="180" t="s">
        <v>193</v>
      </c>
      <c r="D8" s="181">
        <f>-(D9-D16)</f>
        <v>0</v>
      </c>
      <c r="E8" s="181">
        <f>-(E9-E16)</f>
        <v>0</v>
      </c>
      <c r="F8" s="181">
        <f>-(F9-F16)</f>
        <v>0</v>
      </c>
    </row>
    <row r="9" spans="1:6" ht="22.5">
      <c r="A9" s="178">
        <f t="shared" ref="A9:A29" si="0">1+A8</f>
        <v>2</v>
      </c>
      <c r="B9" s="179" t="s">
        <v>194</v>
      </c>
      <c r="C9" s="180" t="s">
        <v>195</v>
      </c>
      <c r="D9" s="181">
        <f>D10+D13</f>
        <v>1546.6200000000008</v>
      </c>
      <c r="E9" s="181">
        <f>E10+E13</f>
        <v>-276.89999999999964</v>
      </c>
      <c r="F9" s="181">
        <f>F10+F13</f>
        <v>-276.09999999999991</v>
      </c>
    </row>
    <row r="10" spans="1:6" ht="22.5">
      <c r="A10" s="178">
        <f t="shared" si="0"/>
        <v>3</v>
      </c>
      <c r="B10" s="179" t="s">
        <v>196</v>
      </c>
      <c r="C10" s="180" t="s">
        <v>197</v>
      </c>
      <c r="D10" s="181">
        <f t="shared" ref="D10:F11" si="1">D11</f>
        <v>1546.6200000000008</v>
      </c>
      <c r="E10" s="181">
        <f t="shared" si="1"/>
        <v>-276.89999999999964</v>
      </c>
      <c r="F10" s="181">
        <f t="shared" si="1"/>
        <v>-276.09999999999991</v>
      </c>
    </row>
    <row r="11" spans="1:6" ht="22.5">
      <c r="A11" s="178">
        <f t="shared" si="0"/>
        <v>4</v>
      </c>
      <c r="B11" s="179" t="s">
        <v>198</v>
      </c>
      <c r="C11" s="180" t="s">
        <v>199</v>
      </c>
      <c r="D11" s="181">
        <f t="shared" si="1"/>
        <v>1546.6200000000008</v>
      </c>
      <c r="E11" s="181">
        <f t="shared" si="1"/>
        <v>-276.89999999999964</v>
      </c>
      <c r="F11" s="181">
        <f t="shared" si="1"/>
        <v>-276.09999999999991</v>
      </c>
    </row>
    <row r="12" spans="1:6" ht="37.5" customHeight="1">
      <c r="A12" s="178">
        <f t="shared" si="0"/>
        <v>5</v>
      </c>
      <c r="B12" s="179" t="s">
        <v>200</v>
      </c>
      <c r="C12" s="180" t="s">
        <v>201</v>
      </c>
      <c r="D12" s="181">
        <f>-(D27+D28+D29)</f>
        <v>1546.6200000000008</v>
      </c>
      <c r="E12" s="181">
        <f>-(E27+E28+E29)</f>
        <v>-276.89999999999964</v>
      </c>
      <c r="F12" s="181">
        <f>-(F27+F28+F29)</f>
        <v>-276.09999999999991</v>
      </c>
    </row>
    <row r="13" spans="1:6" ht="22.5">
      <c r="A13" s="178">
        <f t="shared" si="0"/>
        <v>6</v>
      </c>
      <c r="B13" s="179" t="s">
        <v>202</v>
      </c>
      <c r="C13" s="180" t="s">
        <v>203</v>
      </c>
      <c r="D13" s="181">
        <f t="shared" ref="D13:F14" si="2">D14</f>
        <v>0</v>
      </c>
      <c r="E13" s="181">
        <f t="shared" si="2"/>
        <v>0</v>
      </c>
      <c r="F13" s="181">
        <f t="shared" si="2"/>
        <v>0</v>
      </c>
    </row>
    <row r="14" spans="1:6" ht="33.75">
      <c r="A14" s="178">
        <f t="shared" si="0"/>
        <v>7</v>
      </c>
      <c r="B14" s="179" t="s">
        <v>204</v>
      </c>
      <c r="C14" s="180" t="s">
        <v>205</v>
      </c>
      <c r="D14" s="181">
        <f t="shared" si="2"/>
        <v>0</v>
      </c>
      <c r="E14" s="181">
        <f t="shared" si="2"/>
        <v>0</v>
      </c>
      <c r="F14" s="181">
        <f t="shared" si="2"/>
        <v>0</v>
      </c>
    </row>
    <row r="15" spans="1:6" ht="33.75">
      <c r="A15" s="178">
        <f t="shared" si="0"/>
        <v>8</v>
      </c>
      <c r="B15" s="179" t="s">
        <v>206</v>
      </c>
      <c r="C15" s="180" t="s">
        <v>207</v>
      </c>
      <c r="D15" s="181">
        <f>D29</f>
        <v>0</v>
      </c>
      <c r="E15" s="181">
        <f>E29</f>
        <v>0</v>
      </c>
      <c r="F15" s="181">
        <f>F29</f>
        <v>0</v>
      </c>
    </row>
    <row r="16" spans="1:6" ht="22.5">
      <c r="A16" s="178">
        <f t="shared" si="0"/>
        <v>9</v>
      </c>
      <c r="B16" s="179" t="s">
        <v>208</v>
      </c>
      <c r="C16" s="180" t="s">
        <v>209</v>
      </c>
      <c r="D16" s="181">
        <f>(D17+D18)</f>
        <v>1546.6200000000008</v>
      </c>
      <c r="E16" s="181">
        <f>(E17+E18)</f>
        <v>-276.89999999999964</v>
      </c>
      <c r="F16" s="181">
        <f>(F17+F18)</f>
        <v>-276.09999999999991</v>
      </c>
    </row>
    <row r="17" spans="1:7">
      <c r="A17" s="178">
        <f t="shared" si="0"/>
        <v>10</v>
      </c>
      <c r="B17" s="179" t="s">
        <v>210</v>
      </c>
      <c r="C17" s="180" t="s">
        <v>211</v>
      </c>
      <c r="D17" s="181">
        <f>D19</f>
        <v>-3733.7299999999996</v>
      </c>
      <c r="E17" s="181">
        <f>E19</f>
        <v>-1406.3999999999999</v>
      </c>
      <c r="F17" s="181">
        <f>F19</f>
        <v>-1413.5</v>
      </c>
    </row>
    <row r="18" spans="1:7">
      <c r="A18" s="178">
        <f t="shared" si="0"/>
        <v>11</v>
      </c>
      <c r="B18" s="179" t="s">
        <v>212</v>
      </c>
      <c r="C18" s="180" t="s">
        <v>213</v>
      </c>
      <c r="D18" s="181">
        <f>D21</f>
        <v>5280.35</v>
      </c>
      <c r="E18" s="181">
        <f>E21</f>
        <v>1129.5000000000002</v>
      </c>
      <c r="F18" s="181">
        <f>F21</f>
        <v>1137.4000000000001</v>
      </c>
    </row>
    <row r="19" spans="1:7">
      <c r="A19" s="182">
        <f t="shared" si="0"/>
        <v>12</v>
      </c>
      <c r="B19" s="183" t="s">
        <v>214</v>
      </c>
      <c r="C19" s="184" t="s">
        <v>215</v>
      </c>
      <c r="D19" s="185">
        <f>D20</f>
        <v>-3733.7299999999996</v>
      </c>
      <c r="E19" s="185">
        <f>E20</f>
        <v>-1406.3999999999999</v>
      </c>
      <c r="F19" s="185">
        <f>F20</f>
        <v>-1413.5</v>
      </c>
      <c r="G19" s="186"/>
    </row>
    <row r="20" spans="1:7" ht="22.5">
      <c r="A20" s="182">
        <f t="shared" si="0"/>
        <v>13</v>
      </c>
      <c r="B20" s="183" t="s">
        <v>216</v>
      </c>
      <c r="C20" s="184" t="s">
        <v>217</v>
      </c>
      <c r="D20" s="185">
        <f>-D25</f>
        <v>-3733.7299999999996</v>
      </c>
      <c r="E20" s="185">
        <f>-E25</f>
        <v>-1406.3999999999999</v>
      </c>
      <c r="F20" s="185">
        <f>-F25</f>
        <v>-1413.5</v>
      </c>
      <c r="G20" s="186"/>
    </row>
    <row r="21" spans="1:7">
      <c r="A21" s="182">
        <f t="shared" si="0"/>
        <v>14</v>
      </c>
      <c r="B21" s="183" t="s">
        <v>218</v>
      </c>
      <c r="C21" s="184" t="s">
        <v>219</v>
      </c>
      <c r="D21" s="185">
        <f>D22</f>
        <v>5280.35</v>
      </c>
      <c r="E21" s="185">
        <f>E22</f>
        <v>1129.5000000000002</v>
      </c>
      <c r="F21" s="185">
        <f>F22</f>
        <v>1137.4000000000001</v>
      </c>
      <c r="G21" s="186"/>
    </row>
    <row r="22" spans="1:7" ht="22.5">
      <c r="A22" s="182">
        <f t="shared" si="0"/>
        <v>15</v>
      </c>
      <c r="B22" s="183" t="s">
        <v>220</v>
      </c>
      <c r="C22" s="184" t="s">
        <v>221</v>
      </c>
      <c r="D22" s="185">
        <f>D26</f>
        <v>5280.35</v>
      </c>
      <c r="E22" s="185">
        <f>E26</f>
        <v>1129.5000000000002</v>
      </c>
      <c r="F22" s="185">
        <f>F26</f>
        <v>1137.4000000000001</v>
      </c>
      <c r="G22" s="186"/>
    </row>
    <row r="23" spans="1:7">
      <c r="A23" s="182">
        <f t="shared" si="0"/>
        <v>16</v>
      </c>
      <c r="B23" s="183" t="s">
        <v>222</v>
      </c>
      <c r="C23" s="184" t="s">
        <v>223</v>
      </c>
      <c r="D23" s="185"/>
      <c r="E23" s="185"/>
      <c r="F23" s="185"/>
      <c r="G23" s="186"/>
    </row>
    <row r="24" spans="1:7">
      <c r="A24" s="182">
        <f t="shared" si="0"/>
        <v>17</v>
      </c>
      <c r="B24" s="187" t="s">
        <v>224</v>
      </c>
      <c r="C24" s="188" t="s">
        <v>225</v>
      </c>
      <c r="D24" s="189"/>
      <c r="E24" s="189"/>
      <c r="F24" s="189"/>
      <c r="G24" s="186"/>
    </row>
    <row r="25" spans="1:7">
      <c r="A25" s="190">
        <f t="shared" si="0"/>
        <v>18</v>
      </c>
      <c r="B25" s="191" t="s">
        <v>226</v>
      </c>
      <c r="C25" s="192"/>
      <c r="D25" s="193">
        <f>'3'!C10</f>
        <v>3733.7299999999996</v>
      </c>
      <c r="E25" s="193">
        <f>'3'!D10</f>
        <v>1406.3999999999999</v>
      </c>
      <c r="F25" s="193">
        <f>'3'!E10</f>
        <v>1413.5</v>
      </c>
      <c r="G25" s="186"/>
    </row>
    <row r="26" spans="1:7">
      <c r="A26" s="190">
        <f t="shared" si="0"/>
        <v>19</v>
      </c>
      <c r="B26" s="194" t="s">
        <v>227</v>
      </c>
      <c r="C26" s="195"/>
      <c r="D26" s="193">
        <f>'4'!H8</f>
        <v>5280.35</v>
      </c>
      <c r="E26" s="193">
        <f>'000'!J11</f>
        <v>1129.5000000000002</v>
      </c>
      <c r="F26" s="193">
        <f>'000'!K11</f>
        <v>1137.4000000000001</v>
      </c>
      <c r="G26" s="186"/>
    </row>
    <row r="27" spans="1:7">
      <c r="A27" s="190">
        <f t="shared" si="0"/>
        <v>20</v>
      </c>
      <c r="B27" s="194" t="s">
        <v>228</v>
      </c>
      <c r="C27" s="195"/>
      <c r="D27" s="196">
        <f>D25-D26</f>
        <v>-1546.6200000000008</v>
      </c>
      <c r="E27" s="196">
        <f>E25-E26</f>
        <v>276.89999999999964</v>
      </c>
      <c r="F27" s="196">
        <f>F25-F26</f>
        <v>276.09999999999991</v>
      </c>
      <c r="G27" s="186"/>
    </row>
    <row r="28" spans="1:7">
      <c r="A28" s="190">
        <f t="shared" si="0"/>
        <v>21</v>
      </c>
      <c r="B28" s="194" t="s">
        <v>229</v>
      </c>
      <c r="C28" s="195"/>
      <c r="D28" s="196">
        <v>0</v>
      </c>
      <c r="E28" s="196">
        <v>0</v>
      </c>
      <c r="F28" s="196">
        <v>0</v>
      </c>
      <c r="G28" s="186"/>
    </row>
    <row r="29" spans="1:7">
      <c r="A29" s="190">
        <f t="shared" si="0"/>
        <v>22</v>
      </c>
      <c r="B29" s="194" t="s">
        <v>230</v>
      </c>
      <c r="C29" s="195"/>
      <c r="D29" s="196"/>
      <c r="E29" s="196"/>
      <c r="F29" s="196"/>
      <c r="G29" s="186"/>
    </row>
    <row r="30" spans="1:7">
      <c r="B30" s="169"/>
      <c r="C30" s="170"/>
      <c r="D30" s="197"/>
      <c r="E30" s="197"/>
      <c r="F30" s="197"/>
    </row>
  </sheetData>
  <sheetProtection selectLockedCells="1" selectUnlockedCells="1"/>
  <mergeCells count="3">
    <mergeCell ref="B5:C5"/>
    <mergeCell ref="C2:E2"/>
    <mergeCell ref="E3:F3"/>
  </mergeCells>
  <pageMargins left="0.70833333333333337" right="0.70833333333333337" top="0.74791666666666667" bottom="0.74791666666666667" header="0.51180555555555551" footer="0.51180555555555551"/>
  <pageSetup paperSize="9" scale="79" firstPageNumber="0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8"/>
  <sheetViews>
    <sheetView workbookViewId="0">
      <selection activeCell="A35" sqref="A35"/>
    </sheetView>
  </sheetViews>
  <sheetFormatPr defaultColWidth="11.33203125" defaultRowHeight="14.25"/>
  <cols>
    <col min="1" max="1" width="69.6640625" style="37" customWidth="1"/>
    <col min="2" max="2" width="5.83203125" style="123" customWidth="1"/>
    <col min="3" max="3" width="4" style="37" customWidth="1"/>
    <col min="4" max="4" width="5" style="37" customWidth="1"/>
    <col min="5" max="5" width="6.6640625" style="37" customWidth="1"/>
    <col min="6" max="6" width="5.5" style="37" customWidth="1"/>
    <col min="7" max="7" width="13.33203125" style="37" customWidth="1"/>
    <col min="8" max="8" width="6.1640625" style="37" customWidth="1"/>
    <col min="9" max="9" width="15.6640625" style="124" customWidth="1"/>
    <col min="10" max="10" width="13.33203125" style="39" customWidth="1"/>
    <col min="11" max="11" width="15.5" style="39" customWidth="1"/>
    <col min="12" max="16384" width="11.33203125" style="39"/>
  </cols>
  <sheetData>
    <row r="1" spans="1:11" ht="15.75">
      <c r="B1" s="40"/>
      <c r="C1" s="41"/>
      <c r="D1" s="41"/>
      <c r="E1" s="41"/>
      <c r="F1" s="41"/>
      <c r="G1" s="41"/>
      <c r="H1" s="42"/>
      <c r="I1" s="43" t="s">
        <v>174</v>
      </c>
    </row>
    <row r="2" spans="1:11" ht="15.75" customHeight="1">
      <c r="B2" s="273" t="s">
        <v>231</v>
      </c>
      <c r="C2" s="273"/>
      <c r="D2" s="273"/>
      <c r="E2" s="273"/>
      <c r="F2" s="273"/>
      <c r="G2" s="273"/>
      <c r="H2" s="273"/>
      <c r="I2" s="273"/>
    </row>
    <row r="3" spans="1:11" ht="15.75">
      <c r="B3" s="40" t="s">
        <v>232</v>
      </c>
      <c r="C3" s="41"/>
      <c r="D3" s="41"/>
      <c r="E3" s="41"/>
      <c r="F3" s="41"/>
      <c r="G3" s="41"/>
      <c r="H3" s="42"/>
      <c r="I3" s="198"/>
    </row>
    <row r="4" spans="1:11" ht="15.75">
      <c r="B4" s="40" t="s">
        <v>233</v>
      </c>
      <c r="C4" s="41"/>
      <c r="D4" s="41"/>
      <c r="E4" s="41"/>
      <c r="F4" s="41"/>
      <c r="G4" s="41"/>
      <c r="H4" s="199"/>
      <c r="I4" s="200"/>
    </row>
    <row r="5" spans="1:11" ht="15.75">
      <c r="B5" s="40" t="s">
        <v>234</v>
      </c>
      <c r="C5" s="41"/>
      <c r="D5" s="41"/>
      <c r="E5" s="41"/>
      <c r="F5" s="41"/>
      <c r="G5" s="41"/>
      <c r="H5" s="199"/>
      <c r="I5" s="201"/>
    </row>
    <row r="6" spans="1:11" ht="16.5" customHeight="1">
      <c r="B6" s="274" t="e">
        <f>'3'!#REF!</f>
        <v>#REF!</v>
      </c>
      <c r="C6" s="274"/>
      <c r="D6" s="274"/>
      <c r="E6" s="274"/>
      <c r="F6" s="274"/>
      <c r="G6" s="274"/>
      <c r="H6" s="45"/>
      <c r="I6" s="202"/>
    </row>
    <row r="7" spans="1:11" ht="13.5" customHeight="1">
      <c r="A7" s="125"/>
      <c r="B7" s="126"/>
      <c r="C7" s="126"/>
      <c r="D7" s="126"/>
      <c r="E7" s="126"/>
      <c r="F7" s="126"/>
      <c r="G7" s="126"/>
      <c r="H7" s="126"/>
    </row>
    <row r="8" spans="1:11" ht="45.75" customHeight="1">
      <c r="A8" s="267" t="s">
        <v>235</v>
      </c>
      <c r="B8" s="267"/>
      <c r="C8" s="267"/>
      <c r="D8" s="267"/>
      <c r="E8" s="267"/>
      <c r="F8" s="267"/>
      <c r="G8" s="267"/>
      <c r="H8" s="267"/>
      <c r="I8" s="267"/>
    </row>
    <row r="9" spans="1:11" ht="12.75" customHeight="1">
      <c r="A9" s="47"/>
      <c r="B9" s="126"/>
      <c r="C9" s="47"/>
      <c r="D9" s="47"/>
      <c r="E9" s="47"/>
      <c r="F9" s="47"/>
      <c r="G9" s="47"/>
      <c r="H9" s="47"/>
      <c r="I9" s="127"/>
    </row>
    <row r="10" spans="1:11" s="132" customFormat="1" ht="38.25" customHeight="1">
      <c r="A10" s="129" t="s">
        <v>48</v>
      </c>
      <c r="B10" s="130" t="s">
        <v>175</v>
      </c>
      <c r="C10" s="130" t="s">
        <v>49</v>
      </c>
      <c r="D10" s="130" t="s">
        <v>50</v>
      </c>
      <c r="E10" s="271" t="s">
        <v>51</v>
      </c>
      <c r="F10" s="271"/>
      <c r="G10" s="271"/>
      <c r="H10" s="130" t="s">
        <v>52</v>
      </c>
      <c r="I10" s="131" t="s">
        <v>236</v>
      </c>
      <c r="J10" s="131" t="s">
        <v>236</v>
      </c>
      <c r="K10" s="203" t="s">
        <v>236</v>
      </c>
    </row>
    <row r="11" spans="1:11" s="57" customFormat="1" ht="15.75">
      <c r="A11" s="53" t="s">
        <v>53</v>
      </c>
      <c r="B11" s="133"/>
      <c r="C11" s="54"/>
      <c r="D11" s="54"/>
      <c r="E11" s="54"/>
      <c r="F11" s="54"/>
      <c r="G11" s="54"/>
      <c r="H11" s="55"/>
      <c r="I11" s="134">
        <f>I12</f>
        <v>1326.5</v>
      </c>
      <c r="J11" s="134">
        <f>J12</f>
        <v>1129.5000000000002</v>
      </c>
      <c r="K11" s="134">
        <f>K12</f>
        <v>1137.4000000000001</v>
      </c>
    </row>
    <row r="12" spans="1:11" s="62" customFormat="1" ht="25.5">
      <c r="A12" s="135" t="s">
        <v>176</v>
      </c>
      <c r="B12" s="121" t="s">
        <v>237</v>
      </c>
      <c r="C12" s="121"/>
      <c r="D12" s="121"/>
      <c r="E12" s="121"/>
      <c r="F12" s="121"/>
      <c r="G12" s="121"/>
      <c r="H12" s="137"/>
      <c r="I12" s="138">
        <f>I13+I60+I80+I93+I125+I117+I132+I70+I98+I138+I57</f>
        <v>1326.5</v>
      </c>
      <c r="J12" s="138">
        <f>J13+J60+J80+J93+J125+J117+J132+J70+J87+J138</f>
        <v>1129.5000000000002</v>
      </c>
      <c r="K12" s="138">
        <f>K13+K60+K80+K93+K125+K117+K132+K70+K87+K138</f>
        <v>1137.4000000000001</v>
      </c>
    </row>
    <row r="13" spans="1:11" s="67" customFormat="1" ht="15">
      <c r="A13" s="204" t="s">
        <v>54</v>
      </c>
      <c r="B13" s="121" t="s">
        <v>237</v>
      </c>
      <c r="C13" s="64" t="s">
        <v>55</v>
      </c>
      <c r="D13" s="65"/>
      <c r="E13" s="65"/>
      <c r="F13" s="65"/>
      <c r="G13" s="65"/>
      <c r="H13" s="65"/>
      <c r="I13" s="205">
        <f>I14+I52+I26+I47+I45</f>
        <v>993.99999999999989</v>
      </c>
      <c r="J13" s="205">
        <f>J14+J52+J26+J47+J45</f>
        <v>951.80000000000007</v>
      </c>
      <c r="K13" s="205">
        <f>K14+K52+K26+K47+K45</f>
        <v>957.9</v>
      </c>
    </row>
    <row r="14" spans="1:11" s="71" customFormat="1" ht="27" customHeight="1">
      <c r="A14" s="206" t="s">
        <v>56</v>
      </c>
      <c r="B14" s="121" t="s">
        <v>237</v>
      </c>
      <c r="C14" s="69" t="s">
        <v>55</v>
      </c>
      <c r="D14" s="69" t="s">
        <v>57</v>
      </c>
      <c r="E14" s="69"/>
      <c r="F14" s="69"/>
      <c r="G14" s="69"/>
      <c r="H14" s="69"/>
      <c r="I14" s="207">
        <f>I15+I20</f>
        <v>252.5</v>
      </c>
      <c r="J14" s="207">
        <f>J15+J20</f>
        <v>272.5</v>
      </c>
      <c r="K14" s="207">
        <f>K15+K20</f>
        <v>272.5</v>
      </c>
    </row>
    <row r="15" spans="1:11" ht="18" hidden="1" customHeight="1">
      <c r="A15" s="208" t="s">
        <v>58</v>
      </c>
      <c r="B15" s="121" t="s">
        <v>237</v>
      </c>
      <c r="C15" s="73" t="s">
        <v>55</v>
      </c>
      <c r="D15" s="73" t="s">
        <v>57</v>
      </c>
      <c r="E15" s="73" t="s">
        <v>59</v>
      </c>
      <c r="F15" s="73" t="s">
        <v>60</v>
      </c>
      <c r="G15" s="73"/>
      <c r="H15" s="73"/>
      <c r="I15" s="209">
        <f t="shared" ref="I15:K16" si="0">I16</f>
        <v>0</v>
      </c>
      <c r="J15" s="209">
        <f t="shared" si="0"/>
        <v>0</v>
      </c>
      <c r="K15" s="209">
        <f t="shared" si="0"/>
        <v>0</v>
      </c>
    </row>
    <row r="16" spans="1:11" s="149" customFormat="1" ht="15" hidden="1">
      <c r="A16" s="210" t="s">
        <v>177</v>
      </c>
      <c r="B16" s="121" t="s">
        <v>237</v>
      </c>
      <c r="C16" s="90" t="s">
        <v>55</v>
      </c>
      <c r="D16" s="90" t="s">
        <v>57</v>
      </c>
      <c r="E16" s="90" t="s">
        <v>59</v>
      </c>
      <c r="F16" s="90" t="s">
        <v>61</v>
      </c>
      <c r="G16" s="90"/>
      <c r="H16" s="90"/>
      <c r="I16" s="211">
        <f t="shared" si="0"/>
        <v>0</v>
      </c>
      <c r="J16" s="211">
        <f t="shared" si="0"/>
        <v>0</v>
      </c>
      <c r="K16" s="211">
        <f t="shared" si="0"/>
        <v>0</v>
      </c>
    </row>
    <row r="17" spans="1:15" s="149" customFormat="1" ht="24" hidden="1">
      <c r="A17" s="212" t="s">
        <v>62</v>
      </c>
      <c r="B17" s="121" t="s">
        <v>237</v>
      </c>
      <c r="C17" s="79" t="s">
        <v>55</v>
      </c>
      <c r="D17" s="79" t="s">
        <v>57</v>
      </c>
      <c r="E17" s="79" t="s">
        <v>59</v>
      </c>
      <c r="F17" s="79" t="s">
        <v>61</v>
      </c>
      <c r="G17" s="79" t="s">
        <v>76</v>
      </c>
      <c r="H17" s="79"/>
      <c r="I17" s="211">
        <f>I18+I19</f>
        <v>0</v>
      </c>
      <c r="J17" s="211">
        <f>J18+J19</f>
        <v>0</v>
      </c>
      <c r="K17" s="211">
        <f>K18+K19</f>
        <v>0</v>
      </c>
    </row>
    <row r="18" spans="1:15" ht="24" hidden="1">
      <c r="A18" s="120" t="s">
        <v>64</v>
      </c>
      <c r="B18" s="121" t="s">
        <v>237</v>
      </c>
      <c r="C18" s="82" t="s">
        <v>55</v>
      </c>
      <c r="D18" s="82" t="s">
        <v>57</v>
      </c>
      <c r="E18" s="82" t="s">
        <v>59</v>
      </c>
      <c r="F18" s="82" t="s">
        <v>61</v>
      </c>
      <c r="G18" s="82" t="s">
        <v>76</v>
      </c>
      <c r="H18" s="82" t="s">
        <v>65</v>
      </c>
      <c r="I18" s="213"/>
      <c r="J18" s="213"/>
      <c r="K18" s="213"/>
    </row>
    <row r="19" spans="1:15" ht="24" hidden="1">
      <c r="A19" s="120" t="s">
        <v>64</v>
      </c>
      <c r="B19" s="121" t="s">
        <v>237</v>
      </c>
      <c r="C19" s="82" t="s">
        <v>55</v>
      </c>
      <c r="D19" s="82" t="s">
        <v>57</v>
      </c>
      <c r="E19" s="82" t="s">
        <v>59</v>
      </c>
      <c r="F19" s="82" t="s">
        <v>61</v>
      </c>
      <c r="G19" s="82" t="s">
        <v>76</v>
      </c>
      <c r="H19" s="82" t="s">
        <v>67</v>
      </c>
      <c r="I19" s="213"/>
      <c r="J19" s="213"/>
      <c r="K19" s="213"/>
    </row>
    <row r="20" spans="1:15" s="71" customFormat="1" ht="36">
      <c r="A20" s="206" t="s">
        <v>81</v>
      </c>
      <c r="B20" s="121" t="s">
        <v>237</v>
      </c>
      <c r="C20" s="69" t="s">
        <v>55</v>
      </c>
      <c r="D20" s="69" t="s">
        <v>57</v>
      </c>
      <c r="E20" s="69"/>
      <c r="F20" s="69"/>
      <c r="G20" s="69"/>
      <c r="H20" s="69"/>
      <c r="I20" s="207">
        <f t="shared" ref="I20:K22" si="1">I21</f>
        <v>252.5</v>
      </c>
      <c r="J20" s="207">
        <f t="shared" si="1"/>
        <v>272.5</v>
      </c>
      <c r="K20" s="207">
        <f t="shared" si="1"/>
        <v>272.5</v>
      </c>
      <c r="O20" s="71">
        <f>I24+I59++I25+I37+I38+I40+I41+I44+I51+I56+I58+I65+I67+I68+I69+I88+I90+I94+I103+I112+I114+I131+I137</f>
        <v>1326.5000000000002</v>
      </c>
    </row>
    <row r="21" spans="1:15" s="155" customFormat="1" ht="17.25" customHeight="1">
      <c r="A21" s="212" t="s">
        <v>58</v>
      </c>
      <c r="B21" s="121" t="s">
        <v>237</v>
      </c>
      <c r="C21" s="79" t="s">
        <v>55</v>
      </c>
      <c r="D21" s="79" t="s">
        <v>57</v>
      </c>
      <c r="E21" s="79" t="s">
        <v>59</v>
      </c>
      <c r="F21" s="79" t="s">
        <v>61</v>
      </c>
      <c r="G21" s="79"/>
      <c r="H21" s="79"/>
      <c r="I21" s="211">
        <f t="shared" si="1"/>
        <v>252.5</v>
      </c>
      <c r="J21" s="211">
        <f t="shared" si="1"/>
        <v>272.5</v>
      </c>
      <c r="K21" s="211">
        <f t="shared" si="1"/>
        <v>272.5</v>
      </c>
    </row>
    <row r="22" spans="1:15" s="155" customFormat="1" ht="24">
      <c r="A22" s="214" t="s">
        <v>238</v>
      </c>
      <c r="B22" s="121" t="s">
        <v>237</v>
      </c>
      <c r="C22" s="90" t="s">
        <v>55</v>
      </c>
      <c r="D22" s="90" t="s">
        <v>57</v>
      </c>
      <c r="E22" s="90" t="s">
        <v>59</v>
      </c>
      <c r="F22" s="90" t="s">
        <v>61</v>
      </c>
      <c r="G22" s="90"/>
      <c r="H22" s="90"/>
      <c r="I22" s="211">
        <f t="shared" si="1"/>
        <v>252.5</v>
      </c>
      <c r="J22" s="211">
        <f t="shared" si="1"/>
        <v>272.5</v>
      </c>
      <c r="K22" s="211">
        <f t="shared" si="1"/>
        <v>272.5</v>
      </c>
    </row>
    <row r="23" spans="1:15" s="71" customFormat="1" ht="24">
      <c r="A23" s="85" t="s">
        <v>62</v>
      </c>
      <c r="B23" s="121" t="s">
        <v>237</v>
      </c>
      <c r="C23" s="79" t="s">
        <v>55</v>
      </c>
      <c r="D23" s="79" t="s">
        <v>57</v>
      </c>
      <c r="E23" s="79" t="s">
        <v>59</v>
      </c>
      <c r="F23" s="79" t="s">
        <v>61</v>
      </c>
      <c r="G23" s="82"/>
      <c r="H23" s="82"/>
      <c r="I23" s="147">
        <f>I24+I25</f>
        <v>252.5</v>
      </c>
      <c r="J23" s="147">
        <f>J24+J25</f>
        <v>272.5</v>
      </c>
      <c r="K23" s="147">
        <f>K24+K25</f>
        <v>272.5</v>
      </c>
    </row>
    <row r="24" spans="1:15" s="71" customFormat="1" ht="24">
      <c r="A24" s="81" t="s">
        <v>64</v>
      </c>
      <c r="B24" s="121" t="s">
        <v>237</v>
      </c>
      <c r="C24" s="82" t="s">
        <v>55</v>
      </c>
      <c r="D24" s="82" t="s">
        <v>57</v>
      </c>
      <c r="E24" s="82" t="s">
        <v>59</v>
      </c>
      <c r="F24" s="82" t="s">
        <v>61</v>
      </c>
      <c r="G24" s="82" t="s">
        <v>68</v>
      </c>
      <c r="H24" s="82" t="s">
        <v>65</v>
      </c>
      <c r="I24" s="88">
        <v>194</v>
      </c>
      <c r="J24" s="88">
        <f>199+10</f>
        <v>209</v>
      </c>
      <c r="K24" s="88">
        <v>209</v>
      </c>
    </row>
    <row r="25" spans="1:15" s="71" customFormat="1" ht="24">
      <c r="A25" s="81" t="s">
        <v>64</v>
      </c>
      <c r="B25" s="121" t="s">
        <v>237</v>
      </c>
      <c r="C25" s="82" t="s">
        <v>55</v>
      </c>
      <c r="D25" s="82" t="s">
        <v>57</v>
      </c>
      <c r="E25" s="82" t="s">
        <v>59</v>
      </c>
      <c r="F25" s="82" t="s">
        <v>61</v>
      </c>
      <c r="G25" s="82" t="s">
        <v>68</v>
      </c>
      <c r="H25" s="82" t="s">
        <v>67</v>
      </c>
      <c r="I25" s="88">
        <v>58.5</v>
      </c>
      <c r="J25" s="88">
        <f>60.5+3</f>
        <v>63.5</v>
      </c>
      <c r="K25" s="88">
        <v>63.5</v>
      </c>
    </row>
    <row r="26" spans="1:15" s="153" customFormat="1" ht="24">
      <c r="A26" s="215" t="s">
        <v>69</v>
      </c>
      <c r="B26" s="121" t="s">
        <v>237</v>
      </c>
      <c r="C26" s="73" t="s">
        <v>55</v>
      </c>
      <c r="D26" s="73" t="s">
        <v>70</v>
      </c>
      <c r="E26" s="73" t="s">
        <v>59</v>
      </c>
      <c r="F26" s="73" t="s">
        <v>60</v>
      </c>
      <c r="G26" s="73"/>
      <c r="H26" s="73"/>
      <c r="I26" s="209">
        <f>I27+I34</f>
        <v>739.3</v>
      </c>
      <c r="J26" s="209">
        <f>J27+J34</f>
        <v>677.1</v>
      </c>
      <c r="K26" s="209">
        <f>K27+K34</f>
        <v>683.19999999999993</v>
      </c>
    </row>
    <row r="27" spans="1:15" s="155" customFormat="1" ht="0.75" customHeight="1">
      <c r="A27" s="214" t="s">
        <v>72</v>
      </c>
      <c r="B27" s="121" t="s">
        <v>237</v>
      </c>
      <c r="C27" s="90" t="s">
        <v>55</v>
      </c>
      <c r="D27" s="90" t="s">
        <v>70</v>
      </c>
      <c r="E27" s="90" t="s">
        <v>59</v>
      </c>
      <c r="F27" s="90" t="s">
        <v>71</v>
      </c>
      <c r="G27" s="90"/>
      <c r="H27" s="90"/>
      <c r="I27" s="211">
        <f t="shared" ref="I27:K28" si="2">I28</f>
        <v>0</v>
      </c>
      <c r="J27" s="211">
        <f t="shared" si="2"/>
        <v>0</v>
      </c>
      <c r="K27" s="211">
        <f t="shared" si="2"/>
        <v>0</v>
      </c>
    </row>
    <row r="28" spans="1:15" s="157" customFormat="1" ht="36" hidden="1">
      <c r="A28" s="214" t="s">
        <v>73</v>
      </c>
      <c r="B28" s="121" t="s">
        <v>237</v>
      </c>
      <c r="C28" s="90" t="s">
        <v>55</v>
      </c>
      <c r="D28" s="90" t="s">
        <v>70</v>
      </c>
      <c r="E28" s="90" t="s">
        <v>59</v>
      </c>
      <c r="F28" s="90" t="s">
        <v>71</v>
      </c>
      <c r="G28" s="90" t="s">
        <v>74</v>
      </c>
      <c r="H28" s="90"/>
      <c r="I28" s="216">
        <f t="shared" si="2"/>
        <v>0</v>
      </c>
      <c r="J28" s="216">
        <f t="shared" si="2"/>
        <v>0</v>
      </c>
      <c r="K28" s="216">
        <f t="shared" si="2"/>
        <v>0</v>
      </c>
    </row>
    <row r="29" spans="1:15" s="155" customFormat="1" ht="36" hidden="1">
      <c r="A29" s="85" t="s">
        <v>75</v>
      </c>
      <c r="B29" s="121" t="s">
        <v>237</v>
      </c>
      <c r="C29" s="79" t="s">
        <v>55</v>
      </c>
      <c r="D29" s="79" t="s">
        <v>70</v>
      </c>
      <c r="E29" s="79" t="s">
        <v>59</v>
      </c>
      <c r="F29" s="79" t="s">
        <v>71</v>
      </c>
      <c r="G29" s="79" t="s">
        <v>76</v>
      </c>
      <c r="H29" s="79"/>
      <c r="I29" s="216">
        <f>SUM(I30:I33)</f>
        <v>0</v>
      </c>
      <c r="J29" s="216">
        <f>SUM(J30:J33)</f>
        <v>0</v>
      </c>
      <c r="K29" s="216">
        <f>SUM(K30:K33)</f>
        <v>0</v>
      </c>
    </row>
    <row r="30" spans="1:15" s="71" customFormat="1" ht="24" hidden="1">
      <c r="A30" s="81" t="s">
        <v>64</v>
      </c>
      <c r="B30" s="121" t="s">
        <v>237</v>
      </c>
      <c r="C30" s="82" t="s">
        <v>55</v>
      </c>
      <c r="D30" s="82" t="s">
        <v>70</v>
      </c>
      <c r="E30" s="82" t="s">
        <v>59</v>
      </c>
      <c r="F30" s="82" t="s">
        <v>71</v>
      </c>
      <c r="G30" s="82" t="s">
        <v>76</v>
      </c>
      <c r="H30" s="82" t="s">
        <v>65</v>
      </c>
      <c r="I30" s="213"/>
      <c r="J30" s="213"/>
      <c r="K30" s="213"/>
    </row>
    <row r="31" spans="1:15" s="71" customFormat="1" ht="24" hidden="1">
      <c r="A31" s="81" t="s">
        <v>64</v>
      </c>
      <c r="B31" s="121" t="s">
        <v>237</v>
      </c>
      <c r="C31" s="82" t="s">
        <v>55</v>
      </c>
      <c r="D31" s="82" t="s">
        <v>70</v>
      </c>
      <c r="E31" s="82" t="s">
        <v>59</v>
      </c>
      <c r="F31" s="82" t="s">
        <v>71</v>
      </c>
      <c r="G31" s="82" t="s">
        <v>76</v>
      </c>
      <c r="H31" s="82" t="s">
        <v>67</v>
      </c>
      <c r="I31" s="213"/>
      <c r="J31" s="213"/>
      <c r="K31" s="213"/>
    </row>
    <row r="32" spans="1:15" s="71" customFormat="1" ht="24" hidden="1">
      <c r="A32" s="120" t="s">
        <v>77</v>
      </c>
      <c r="B32" s="121" t="s">
        <v>237</v>
      </c>
      <c r="C32" s="82" t="s">
        <v>55</v>
      </c>
      <c r="D32" s="82" t="s">
        <v>70</v>
      </c>
      <c r="E32" s="82" t="s">
        <v>59</v>
      </c>
      <c r="F32" s="82" t="s">
        <v>71</v>
      </c>
      <c r="G32" s="82" t="s">
        <v>76</v>
      </c>
      <c r="H32" s="82" t="s">
        <v>78</v>
      </c>
      <c r="I32" s="213"/>
      <c r="J32" s="213"/>
      <c r="K32" s="213"/>
    </row>
    <row r="33" spans="1:11" s="71" customFormat="1" ht="24" hidden="1">
      <c r="A33" s="120" t="s">
        <v>79</v>
      </c>
      <c r="B33" s="121" t="s">
        <v>237</v>
      </c>
      <c r="C33" s="82" t="s">
        <v>55</v>
      </c>
      <c r="D33" s="82" t="s">
        <v>70</v>
      </c>
      <c r="E33" s="82" t="s">
        <v>59</v>
      </c>
      <c r="F33" s="82" t="s">
        <v>71</v>
      </c>
      <c r="G33" s="82" t="s">
        <v>76</v>
      </c>
      <c r="H33" s="82" t="s">
        <v>80</v>
      </c>
      <c r="I33" s="213"/>
      <c r="J33" s="213"/>
      <c r="K33" s="213"/>
    </row>
    <row r="34" spans="1:11" ht="15">
      <c r="A34" s="208" t="s">
        <v>58</v>
      </c>
      <c r="B34" s="121" t="s">
        <v>237</v>
      </c>
      <c r="C34" s="73" t="s">
        <v>55</v>
      </c>
      <c r="D34" s="73" t="s">
        <v>70</v>
      </c>
      <c r="E34" s="73" t="s">
        <v>59</v>
      </c>
      <c r="F34" s="73" t="s">
        <v>60</v>
      </c>
      <c r="G34" s="73"/>
      <c r="H34" s="73"/>
      <c r="I34" s="209">
        <f>I35</f>
        <v>739.3</v>
      </c>
      <c r="J34" s="209">
        <f>J35</f>
        <v>677.1</v>
      </c>
      <c r="K34" s="209">
        <f>K35</f>
        <v>683.19999999999993</v>
      </c>
    </row>
    <row r="35" spans="1:11" s="149" customFormat="1" ht="24">
      <c r="A35" s="210" t="s">
        <v>82</v>
      </c>
      <c r="B35" s="121" t="s">
        <v>237</v>
      </c>
      <c r="C35" s="90" t="s">
        <v>55</v>
      </c>
      <c r="D35" s="90" t="s">
        <v>70</v>
      </c>
      <c r="E35" s="90" t="s">
        <v>59</v>
      </c>
      <c r="F35" s="90" t="s">
        <v>71</v>
      </c>
      <c r="G35" s="90"/>
      <c r="H35" s="90"/>
      <c r="I35" s="211">
        <f>I36+I39</f>
        <v>739.3</v>
      </c>
      <c r="J35" s="211">
        <f>J36+J39</f>
        <v>677.1</v>
      </c>
      <c r="K35" s="211">
        <f>K36+K39</f>
        <v>683.19999999999993</v>
      </c>
    </row>
    <row r="36" spans="1:11" ht="24">
      <c r="A36" s="212" t="s">
        <v>83</v>
      </c>
      <c r="B36" s="121" t="s">
        <v>237</v>
      </c>
      <c r="C36" s="79" t="s">
        <v>55</v>
      </c>
      <c r="D36" s="79" t="s">
        <v>70</v>
      </c>
      <c r="E36" s="79" t="s">
        <v>59</v>
      </c>
      <c r="F36" s="79" t="s">
        <v>71</v>
      </c>
      <c r="G36" s="79" t="s">
        <v>239</v>
      </c>
      <c r="H36" s="79"/>
      <c r="I36" s="217">
        <f>I37+I38</f>
        <v>618.4</v>
      </c>
      <c r="J36" s="217">
        <f>J37+J38</f>
        <v>653.4</v>
      </c>
      <c r="K36" s="217">
        <f>K37+K38</f>
        <v>653.4</v>
      </c>
    </row>
    <row r="37" spans="1:11" ht="24">
      <c r="A37" s="120" t="s">
        <v>64</v>
      </c>
      <c r="B37" s="121" t="s">
        <v>237</v>
      </c>
      <c r="C37" s="82" t="s">
        <v>55</v>
      </c>
      <c r="D37" s="82" t="s">
        <v>70</v>
      </c>
      <c r="E37" s="82" t="s">
        <v>59</v>
      </c>
      <c r="F37" s="82" t="s">
        <v>71</v>
      </c>
      <c r="G37" s="82" t="s">
        <v>84</v>
      </c>
      <c r="H37" s="82" t="s">
        <v>65</v>
      </c>
      <c r="I37" s="213">
        <v>475</v>
      </c>
      <c r="J37" s="213">
        <f>485+15</f>
        <v>500</v>
      </c>
      <c r="K37" s="213">
        <v>500</v>
      </c>
    </row>
    <row r="38" spans="1:11" ht="24">
      <c r="A38" s="120" t="s">
        <v>64</v>
      </c>
      <c r="B38" s="121" t="s">
        <v>237</v>
      </c>
      <c r="C38" s="82" t="s">
        <v>55</v>
      </c>
      <c r="D38" s="82" t="s">
        <v>70</v>
      </c>
      <c r="E38" s="82" t="s">
        <v>59</v>
      </c>
      <c r="F38" s="82" t="s">
        <v>71</v>
      </c>
      <c r="G38" s="82" t="s">
        <v>84</v>
      </c>
      <c r="H38" s="82" t="s">
        <v>67</v>
      </c>
      <c r="I38" s="213">
        <v>143.4</v>
      </c>
      <c r="J38" s="213">
        <f>148.4+5</f>
        <v>153.4</v>
      </c>
      <c r="K38" s="213">
        <v>153.4</v>
      </c>
    </row>
    <row r="39" spans="1:11" ht="23.25" customHeight="1">
      <c r="A39" s="212" t="s">
        <v>85</v>
      </c>
      <c r="B39" s="121" t="s">
        <v>237</v>
      </c>
      <c r="C39" s="79" t="s">
        <v>55</v>
      </c>
      <c r="D39" s="79" t="s">
        <v>70</v>
      </c>
      <c r="E39" s="79" t="s">
        <v>59</v>
      </c>
      <c r="F39" s="79" t="s">
        <v>71</v>
      </c>
      <c r="G39" s="79" t="s">
        <v>86</v>
      </c>
      <c r="H39" s="79"/>
      <c r="I39" s="217">
        <f>I40+I41+I42+I43+I44</f>
        <v>120.9</v>
      </c>
      <c r="J39" s="217">
        <f>J40+J41+J42+J43+J44</f>
        <v>23.700000000000003</v>
      </c>
      <c r="K39" s="217">
        <f>K40+K41+K42+K43+K44</f>
        <v>29.799999999999997</v>
      </c>
    </row>
    <row r="40" spans="1:11" ht="24">
      <c r="A40" s="120" t="s">
        <v>77</v>
      </c>
      <c r="B40" s="121" t="s">
        <v>237</v>
      </c>
      <c r="C40" s="82" t="s">
        <v>55</v>
      </c>
      <c r="D40" s="82" t="s">
        <v>70</v>
      </c>
      <c r="E40" s="82" t="s">
        <v>59</v>
      </c>
      <c r="F40" s="82" t="s">
        <v>71</v>
      </c>
      <c r="G40" s="82" t="s">
        <v>86</v>
      </c>
      <c r="H40" s="82" t="s">
        <v>78</v>
      </c>
      <c r="I40" s="213">
        <v>21.6</v>
      </c>
      <c r="J40" s="213">
        <f>21.6+2.1</f>
        <v>23.700000000000003</v>
      </c>
      <c r="K40" s="213">
        <f>23.7+6.1</f>
        <v>29.799999999999997</v>
      </c>
    </row>
    <row r="41" spans="1:11" ht="24">
      <c r="A41" s="120" t="s">
        <v>79</v>
      </c>
      <c r="B41" s="121" t="s">
        <v>237</v>
      </c>
      <c r="C41" s="82" t="s">
        <v>55</v>
      </c>
      <c r="D41" s="82" t="s">
        <v>70</v>
      </c>
      <c r="E41" s="82" t="s">
        <v>59</v>
      </c>
      <c r="F41" s="82" t="s">
        <v>71</v>
      </c>
      <c r="G41" s="82" t="s">
        <v>86</v>
      </c>
      <c r="H41" s="82" t="s">
        <v>80</v>
      </c>
      <c r="I41" s="213">
        <v>96.3</v>
      </c>
      <c r="J41" s="213">
        <v>0</v>
      </c>
      <c r="K41" s="213">
        <v>0</v>
      </c>
    </row>
    <row r="42" spans="1:11" ht="14.25" customHeight="1">
      <c r="A42" s="120" t="s">
        <v>87</v>
      </c>
      <c r="B42" s="121" t="s">
        <v>237</v>
      </c>
      <c r="C42" s="82" t="s">
        <v>55</v>
      </c>
      <c r="D42" s="82" t="s">
        <v>70</v>
      </c>
      <c r="E42" s="82" t="s">
        <v>59</v>
      </c>
      <c r="F42" s="82" t="s">
        <v>71</v>
      </c>
      <c r="G42" s="82" t="s">
        <v>86</v>
      </c>
      <c r="H42" s="82" t="s">
        <v>88</v>
      </c>
      <c r="I42" s="213">
        <v>0</v>
      </c>
      <c r="J42" s="213">
        <v>0</v>
      </c>
      <c r="K42" s="213">
        <v>0</v>
      </c>
    </row>
    <row r="43" spans="1:11" ht="13.5" customHeight="1">
      <c r="A43" s="120" t="s">
        <v>89</v>
      </c>
      <c r="B43" s="121" t="s">
        <v>237</v>
      </c>
      <c r="C43" s="82" t="s">
        <v>55</v>
      </c>
      <c r="D43" s="82" t="s">
        <v>70</v>
      </c>
      <c r="E43" s="82" t="s">
        <v>59</v>
      </c>
      <c r="F43" s="82" t="s">
        <v>71</v>
      </c>
      <c r="G43" s="82" t="s">
        <v>86</v>
      </c>
      <c r="H43" s="82" t="s">
        <v>90</v>
      </c>
      <c r="I43" s="213">
        <v>0</v>
      </c>
      <c r="J43" s="213">
        <v>0</v>
      </c>
      <c r="K43" s="213">
        <v>0</v>
      </c>
    </row>
    <row r="44" spans="1:11" ht="12.75" customHeight="1">
      <c r="A44" s="120" t="s">
        <v>240</v>
      </c>
      <c r="B44" s="121" t="s">
        <v>237</v>
      </c>
      <c r="C44" s="82" t="s">
        <v>55</v>
      </c>
      <c r="D44" s="82" t="s">
        <v>70</v>
      </c>
      <c r="E44" s="82" t="s">
        <v>59</v>
      </c>
      <c r="F44" s="82" t="s">
        <v>71</v>
      </c>
      <c r="G44" s="82" t="s">
        <v>86</v>
      </c>
      <c r="H44" s="82" t="s">
        <v>91</v>
      </c>
      <c r="I44" s="213">
        <v>3</v>
      </c>
      <c r="J44" s="213">
        <v>0</v>
      </c>
      <c r="K44" s="213">
        <v>0</v>
      </c>
    </row>
    <row r="45" spans="1:11" ht="36" hidden="1" customHeight="1">
      <c r="A45" s="212" t="s">
        <v>83</v>
      </c>
      <c r="B45" s="121" t="s">
        <v>237</v>
      </c>
      <c r="C45" s="82" t="s">
        <v>55</v>
      </c>
      <c r="D45" s="82" t="s">
        <v>70</v>
      </c>
      <c r="E45" s="82" t="s">
        <v>92</v>
      </c>
      <c r="F45" s="82" t="s">
        <v>61</v>
      </c>
      <c r="G45" s="82" t="s">
        <v>93</v>
      </c>
      <c r="H45" s="82"/>
      <c r="I45" s="218">
        <f>I46</f>
        <v>0</v>
      </c>
      <c r="J45" s="218">
        <f>J46</f>
        <v>0</v>
      </c>
      <c r="K45" s="218">
        <f>K46</f>
        <v>0</v>
      </c>
    </row>
    <row r="46" spans="1:11" ht="26.25" hidden="1" customHeight="1">
      <c r="A46" s="120" t="s">
        <v>64</v>
      </c>
      <c r="B46" s="121" t="s">
        <v>237</v>
      </c>
      <c r="C46" s="82" t="s">
        <v>55</v>
      </c>
      <c r="D46" s="82" t="s">
        <v>70</v>
      </c>
      <c r="E46" s="82" t="s">
        <v>92</v>
      </c>
      <c r="F46" s="82" t="s">
        <v>61</v>
      </c>
      <c r="G46" s="82" t="s">
        <v>93</v>
      </c>
      <c r="H46" s="82" t="s">
        <v>65</v>
      </c>
      <c r="I46" s="213"/>
      <c r="J46" s="213"/>
      <c r="K46" s="213"/>
    </row>
    <row r="47" spans="1:11" ht="24">
      <c r="A47" s="208" t="s">
        <v>95</v>
      </c>
      <c r="B47" s="121" t="s">
        <v>237</v>
      </c>
      <c r="C47" s="73" t="s">
        <v>55</v>
      </c>
      <c r="D47" s="73" t="s">
        <v>70</v>
      </c>
      <c r="E47" s="73" t="s">
        <v>59</v>
      </c>
      <c r="F47" s="73" t="s">
        <v>60</v>
      </c>
      <c r="G47" s="73"/>
      <c r="H47" s="73"/>
      <c r="I47" s="209">
        <f t="shared" ref="I47:K50" si="3">I48</f>
        <v>0.4</v>
      </c>
      <c r="J47" s="209">
        <f t="shared" si="3"/>
        <v>0.4</v>
      </c>
      <c r="K47" s="209">
        <f t="shared" si="3"/>
        <v>0.4</v>
      </c>
    </row>
    <row r="48" spans="1:11" s="149" customFormat="1" ht="36">
      <c r="A48" s="210" t="s">
        <v>96</v>
      </c>
      <c r="B48" s="121" t="s">
        <v>237</v>
      </c>
      <c r="C48" s="90" t="s">
        <v>55</v>
      </c>
      <c r="D48" s="90" t="s">
        <v>70</v>
      </c>
      <c r="E48" s="90" t="s">
        <v>59</v>
      </c>
      <c r="F48" s="90" t="s">
        <v>71</v>
      </c>
      <c r="G48" s="90"/>
      <c r="H48" s="90"/>
      <c r="I48" s="211">
        <f t="shared" si="3"/>
        <v>0.4</v>
      </c>
      <c r="J48" s="211">
        <f t="shared" si="3"/>
        <v>0.4</v>
      </c>
      <c r="K48" s="211">
        <f t="shared" si="3"/>
        <v>0.4</v>
      </c>
    </row>
    <row r="49" spans="1:11" ht="36">
      <c r="A49" s="212" t="s">
        <v>97</v>
      </c>
      <c r="B49" s="121" t="s">
        <v>237</v>
      </c>
      <c r="C49" s="79" t="s">
        <v>55</v>
      </c>
      <c r="D49" s="79" t="s">
        <v>70</v>
      </c>
      <c r="E49" s="79" t="s">
        <v>59</v>
      </c>
      <c r="F49" s="79" t="s">
        <v>71</v>
      </c>
      <c r="G49" s="79" t="s">
        <v>100</v>
      </c>
      <c r="H49" s="79"/>
      <c r="I49" s="217">
        <f t="shared" si="3"/>
        <v>0.4</v>
      </c>
      <c r="J49" s="217">
        <f t="shared" si="3"/>
        <v>0.4</v>
      </c>
      <c r="K49" s="217">
        <f t="shared" si="3"/>
        <v>0.4</v>
      </c>
    </row>
    <row r="50" spans="1:11" ht="35.25" customHeight="1">
      <c r="A50" s="219" t="s">
        <v>99</v>
      </c>
      <c r="B50" s="121" t="s">
        <v>237</v>
      </c>
      <c r="C50" s="96" t="s">
        <v>55</v>
      </c>
      <c r="D50" s="96" t="s">
        <v>70</v>
      </c>
      <c r="E50" s="96" t="s">
        <v>59</v>
      </c>
      <c r="F50" s="96" t="s">
        <v>71</v>
      </c>
      <c r="G50" s="96" t="s">
        <v>100</v>
      </c>
      <c r="H50" s="96"/>
      <c r="I50" s="220">
        <f t="shared" si="3"/>
        <v>0.4</v>
      </c>
      <c r="J50" s="220">
        <f t="shared" si="3"/>
        <v>0.4</v>
      </c>
      <c r="K50" s="220">
        <f t="shared" si="3"/>
        <v>0.4</v>
      </c>
    </row>
    <row r="51" spans="1:11" ht="24">
      <c r="A51" s="120" t="s">
        <v>79</v>
      </c>
      <c r="B51" s="121" t="s">
        <v>237</v>
      </c>
      <c r="C51" s="82" t="s">
        <v>55</v>
      </c>
      <c r="D51" s="82" t="s">
        <v>70</v>
      </c>
      <c r="E51" s="82" t="s">
        <v>59</v>
      </c>
      <c r="F51" s="82" t="s">
        <v>71</v>
      </c>
      <c r="G51" s="82" t="s">
        <v>100</v>
      </c>
      <c r="H51" s="82" t="s">
        <v>80</v>
      </c>
      <c r="I51" s="213">
        <v>0.4</v>
      </c>
      <c r="J51" s="213">
        <v>0.4</v>
      </c>
      <c r="K51" s="213">
        <v>0.4</v>
      </c>
    </row>
    <row r="52" spans="1:11" s="71" customFormat="1" ht="15">
      <c r="A52" s="206" t="s">
        <v>101</v>
      </c>
      <c r="B52" s="121" t="s">
        <v>237</v>
      </c>
      <c r="C52" s="69" t="s">
        <v>55</v>
      </c>
      <c r="D52" s="69" t="s">
        <v>102</v>
      </c>
      <c r="E52" s="69"/>
      <c r="F52" s="69"/>
      <c r="G52" s="69"/>
      <c r="H52" s="69"/>
      <c r="I52" s="207">
        <f t="shared" ref="I52:K55" si="4">I53</f>
        <v>1.8</v>
      </c>
      <c r="J52" s="207">
        <f t="shared" si="4"/>
        <v>1.8</v>
      </c>
      <c r="K52" s="207">
        <f t="shared" si="4"/>
        <v>1.8</v>
      </c>
    </row>
    <row r="53" spans="1:11" ht="24">
      <c r="A53" s="208" t="s">
        <v>103</v>
      </c>
      <c r="B53" s="121" t="s">
        <v>237</v>
      </c>
      <c r="C53" s="73" t="s">
        <v>55</v>
      </c>
      <c r="D53" s="73" t="s">
        <v>102</v>
      </c>
      <c r="E53" s="73" t="s">
        <v>92</v>
      </c>
      <c r="F53" s="73" t="s">
        <v>60</v>
      </c>
      <c r="G53" s="73"/>
      <c r="H53" s="73"/>
      <c r="I53" s="209">
        <f t="shared" si="4"/>
        <v>1.8</v>
      </c>
      <c r="J53" s="209">
        <f t="shared" si="4"/>
        <v>1.8</v>
      </c>
      <c r="K53" s="209">
        <f t="shared" si="4"/>
        <v>1.8</v>
      </c>
    </row>
    <row r="54" spans="1:11" s="149" customFormat="1" ht="36">
      <c r="A54" s="210" t="s">
        <v>96</v>
      </c>
      <c r="B54" s="121" t="s">
        <v>237</v>
      </c>
      <c r="C54" s="90" t="s">
        <v>55</v>
      </c>
      <c r="D54" s="90" t="s">
        <v>102</v>
      </c>
      <c r="E54" s="90" t="s">
        <v>92</v>
      </c>
      <c r="F54" s="90" t="s">
        <v>61</v>
      </c>
      <c r="G54" s="90"/>
      <c r="H54" s="90"/>
      <c r="I54" s="211">
        <f t="shared" si="4"/>
        <v>1.8</v>
      </c>
      <c r="J54" s="211">
        <f t="shared" si="4"/>
        <v>1.8</v>
      </c>
      <c r="K54" s="211">
        <f t="shared" si="4"/>
        <v>1.8</v>
      </c>
    </row>
    <row r="55" spans="1:11" ht="15">
      <c r="A55" s="212" t="s">
        <v>104</v>
      </c>
      <c r="B55" s="121" t="s">
        <v>237</v>
      </c>
      <c r="C55" s="79" t="s">
        <v>55</v>
      </c>
      <c r="D55" s="79" t="s">
        <v>102</v>
      </c>
      <c r="E55" s="79" t="s">
        <v>92</v>
      </c>
      <c r="F55" s="79" t="s">
        <v>61</v>
      </c>
      <c r="G55" s="79" t="s">
        <v>241</v>
      </c>
      <c r="H55" s="79"/>
      <c r="I55" s="211">
        <f t="shared" si="4"/>
        <v>1.8</v>
      </c>
      <c r="J55" s="211">
        <f t="shared" si="4"/>
        <v>1.8</v>
      </c>
      <c r="K55" s="211">
        <f t="shared" si="4"/>
        <v>1.8</v>
      </c>
    </row>
    <row r="56" spans="1:11" ht="15" customHeight="1">
      <c r="A56" s="120" t="s">
        <v>106</v>
      </c>
      <c r="B56" s="121" t="s">
        <v>237</v>
      </c>
      <c r="C56" s="82" t="s">
        <v>55</v>
      </c>
      <c r="D56" s="82" t="s">
        <v>102</v>
      </c>
      <c r="E56" s="82" t="s">
        <v>92</v>
      </c>
      <c r="F56" s="82" t="s">
        <v>61</v>
      </c>
      <c r="G56" s="82" t="s">
        <v>241</v>
      </c>
      <c r="H56" s="82" t="s">
        <v>107</v>
      </c>
      <c r="I56" s="213">
        <f>1.8</f>
        <v>1.8</v>
      </c>
      <c r="J56" s="213">
        <v>1.8</v>
      </c>
      <c r="K56" s="213">
        <v>1.8</v>
      </c>
    </row>
    <row r="57" spans="1:11" s="132" customFormat="1" ht="15" customHeight="1">
      <c r="A57" s="221" t="s">
        <v>242</v>
      </c>
      <c r="B57" s="222" t="s">
        <v>237</v>
      </c>
      <c r="C57" s="223" t="s">
        <v>55</v>
      </c>
      <c r="D57" s="223" t="s">
        <v>108</v>
      </c>
      <c r="E57" s="223" t="s">
        <v>92</v>
      </c>
      <c r="F57" s="223" t="s">
        <v>61</v>
      </c>
      <c r="G57" s="223"/>
      <c r="H57" s="223"/>
      <c r="I57" s="224">
        <f>I58+I59</f>
        <v>46.9</v>
      </c>
      <c r="J57" s="224">
        <f>J58</f>
        <v>0</v>
      </c>
      <c r="K57" s="224">
        <f>K58</f>
        <v>0</v>
      </c>
    </row>
    <row r="58" spans="1:11" s="132" customFormat="1" ht="24.75" customHeight="1">
      <c r="A58" s="120" t="s">
        <v>79</v>
      </c>
      <c r="B58" s="121" t="s">
        <v>237</v>
      </c>
      <c r="C58" s="82" t="s">
        <v>55</v>
      </c>
      <c r="D58" s="82" t="s">
        <v>108</v>
      </c>
      <c r="E58" s="82" t="s">
        <v>92</v>
      </c>
      <c r="F58" s="82" t="s">
        <v>61</v>
      </c>
      <c r="G58" s="82" t="s">
        <v>109</v>
      </c>
      <c r="H58" s="82" t="s">
        <v>80</v>
      </c>
      <c r="I58" s="150">
        <v>4.5</v>
      </c>
      <c r="J58" s="150">
        <v>0</v>
      </c>
      <c r="K58" s="150">
        <v>0</v>
      </c>
    </row>
    <row r="59" spans="1:11" s="132" customFormat="1" ht="24.75" customHeight="1">
      <c r="A59" s="120" t="str">
        <f>A58</f>
        <v>Прочая закупка товаров, работ и услуг для обеспечения государственных (муниципальных) нужд</v>
      </c>
      <c r="B59" s="121" t="s">
        <v>237</v>
      </c>
      <c r="C59" s="82" t="s">
        <v>55</v>
      </c>
      <c r="D59" s="82" t="s">
        <v>108</v>
      </c>
      <c r="E59" s="82" t="s">
        <v>92</v>
      </c>
      <c r="F59" s="82" t="s">
        <v>61</v>
      </c>
      <c r="G59" s="82" t="s">
        <v>110</v>
      </c>
      <c r="H59" s="82" t="s">
        <v>80</v>
      </c>
      <c r="I59" s="150">
        <v>42.4</v>
      </c>
      <c r="J59" s="150">
        <v>0</v>
      </c>
      <c r="K59" s="150">
        <v>0</v>
      </c>
    </row>
    <row r="60" spans="1:11" s="67" customFormat="1" ht="15">
      <c r="A60" s="225" t="s">
        <v>111</v>
      </c>
      <c r="B60" s="121" t="s">
        <v>237</v>
      </c>
      <c r="C60" s="64" t="s">
        <v>57</v>
      </c>
      <c r="D60" s="65"/>
      <c r="E60" s="65"/>
      <c r="F60" s="65"/>
      <c r="G60" s="65"/>
      <c r="H60" s="65"/>
      <c r="I60" s="205">
        <f t="shared" ref="I60:K63" si="5">I61</f>
        <v>78.7</v>
      </c>
      <c r="J60" s="205">
        <f t="shared" si="5"/>
        <v>78.8</v>
      </c>
      <c r="K60" s="205">
        <f t="shared" si="5"/>
        <v>80.600000000000009</v>
      </c>
    </row>
    <row r="61" spans="1:11" s="71" customFormat="1" ht="15">
      <c r="A61" s="206" t="s">
        <v>112</v>
      </c>
      <c r="B61" s="121" t="s">
        <v>237</v>
      </c>
      <c r="C61" s="69" t="s">
        <v>57</v>
      </c>
      <c r="D61" s="69" t="s">
        <v>113</v>
      </c>
      <c r="E61" s="69"/>
      <c r="F61" s="69"/>
      <c r="G61" s="69"/>
      <c r="H61" s="69"/>
      <c r="I61" s="207">
        <f t="shared" si="5"/>
        <v>78.7</v>
      </c>
      <c r="J61" s="207">
        <f t="shared" si="5"/>
        <v>78.8</v>
      </c>
      <c r="K61" s="207">
        <f t="shared" si="5"/>
        <v>80.600000000000009</v>
      </c>
    </row>
    <row r="62" spans="1:11" ht="24">
      <c r="A62" s="208" t="s">
        <v>69</v>
      </c>
      <c r="B62" s="121" t="s">
        <v>237</v>
      </c>
      <c r="C62" s="73" t="s">
        <v>57</v>
      </c>
      <c r="D62" s="73" t="s">
        <v>113</v>
      </c>
      <c r="E62" s="73" t="s">
        <v>92</v>
      </c>
      <c r="F62" s="73" t="s">
        <v>60</v>
      </c>
      <c r="G62" s="73"/>
      <c r="H62" s="73"/>
      <c r="I62" s="209">
        <f t="shared" si="5"/>
        <v>78.7</v>
      </c>
      <c r="J62" s="209">
        <f t="shared" si="5"/>
        <v>78.8</v>
      </c>
      <c r="K62" s="209">
        <f t="shared" si="5"/>
        <v>80.600000000000009</v>
      </c>
    </row>
    <row r="63" spans="1:11" ht="48">
      <c r="A63" s="226" t="s">
        <v>114</v>
      </c>
      <c r="B63" s="121" t="s">
        <v>237</v>
      </c>
      <c r="C63" s="76" t="s">
        <v>57</v>
      </c>
      <c r="D63" s="76" t="s">
        <v>113</v>
      </c>
      <c r="E63" s="76" t="s">
        <v>92</v>
      </c>
      <c r="F63" s="76" t="s">
        <v>61</v>
      </c>
      <c r="G63" s="76"/>
      <c r="H63" s="76"/>
      <c r="I63" s="227">
        <f t="shared" si="5"/>
        <v>78.7</v>
      </c>
      <c r="J63" s="227">
        <f t="shared" si="5"/>
        <v>78.8</v>
      </c>
      <c r="K63" s="227">
        <f t="shared" si="5"/>
        <v>80.600000000000009</v>
      </c>
    </row>
    <row r="64" spans="1:11" ht="24">
      <c r="A64" s="212" t="s">
        <v>115</v>
      </c>
      <c r="B64" s="121" t="s">
        <v>237</v>
      </c>
      <c r="C64" s="79" t="s">
        <v>57</v>
      </c>
      <c r="D64" s="79" t="s">
        <v>113</v>
      </c>
      <c r="E64" s="79" t="s">
        <v>92</v>
      </c>
      <c r="F64" s="79" t="s">
        <v>61</v>
      </c>
      <c r="G64" s="79" t="s">
        <v>116</v>
      </c>
      <c r="H64" s="79"/>
      <c r="I64" s="211">
        <f>SUM(I65:I69)</f>
        <v>78.7</v>
      </c>
      <c r="J64" s="211">
        <f>SUM(J65:J69)</f>
        <v>78.8</v>
      </c>
      <c r="K64" s="211">
        <f>SUM(K65:K69)</f>
        <v>80.600000000000009</v>
      </c>
    </row>
    <row r="65" spans="1:11" ht="24">
      <c r="A65" s="120" t="s">
        <v>64</v>
      </c>
      <c r="B65" s="121" t="s">
        <v>237</v>
      </c>
      <c r="C65" s="82" t="s">
        <v>57</v>
      </c>
      <c r="D65" s="82" t="s">
        <v>113</v>
      </c>
      <c r="E65" s="82" t="s">
        <v>92</v>
      </c>
      <c r="F65" s="82" t="s">
        <v>61</v>
      </c>
      <c r="G65" s="82" t="s">
        <v>116</v>
      </c>
      <c r="H65" s="82" t="s">
        <v>65</v>
      </c>
      <c r="I65" s="213">
        <v>56</v>
      </c>
      <c r="J65" s="213">
        <v>56.1</v>
      </c>
      <c r="K65" s="213">
        <v>57.5</v>
      </c>
    </row>
    <row r="66" spans="1:11" ht="24" hidden="1">
      <c r="A66" s="120" t="s">
        <v>77</v>
      </c>
      <c r="B66" s="82"/>
      <c r="C66" s="82" t="s">
        <v>57</v>
      </c>
      <c r="D66" s="82" t="s">
        <v>113</v>
      </c>
      <c r="E66" s="82" t="s">
        <v>183</v>
      </c>
      <c r="F66" s="82" t="s">
        <v>184</v>
      </c>
      <c r="G66" s="82" t="s">
        <v>185</v>
      </c>
      <c r="H66" s="82" t="s">
        <v>78</v>
      </c>
      <c r="I66" s="213"/>
      <c r="J66" s="213"/>
      <c r="K66" s="213"/>
    </row>
    <row r="67" spans="1:11" ht="24">
      <c r="A67" s="120" t="s">
        <v>64</v>
      </c>
      <c r="B67" s="121" t="s">
        <v>237</v>
      </c>
      <c r="C67" s="82" t="s">
        <v>57</v>
      </c>
      <c r="D67" s="82" t="s">
        <v>113</v>
      </c>
      <c r="E67" s="82" t="s">
        <v>92</v>
      </c>
      <c r="F67" s="82" t="s">
        <v>61</v>
      </c>
      <c r="G67" s="82" t="s">
        <v>116</v>
      </c>
      <c r="H67" s="82" t="s">
        <v>67</v>
      </c>
      <c r="I67" s="213">
        <v>17</v>
      </c>
      <c r="J67" s="213">
        <v>17</v>
      </c>
      <c r="K67" s="213">
        <v>17.399999999999999</v>
      </c>
    </row>
    <row r="68" spans="1:11" ht="24">
      <c r="A68" s="120" t="s">
        <v>77</v>
      </c>
      <c r="B68" s="121" t="s">
        <v>237</v>
      </c>
      <c r="C68" s="82" t="s">
        <v>57</v>
      </c>
      <c r="D68" s="82" t="s">
        <v>113</v>
      </c>
      <c r="E68" s="82" t="s">
        <v>92</v>
      </c>
      <c r="F68" s="82" t="s">
        <v>61</v>
      </c>
      <c r="G68" s="82" t="s">
        <v>116</v>
      </c>
      <c r="H68" s="82" t="s">
        <v>78</v>
      </c>
      <c r="I68" s="213">
        <v>4.2</v>
      </c>
      <c r="J68" s="213">
        <v>4.2</v>
      </c>
      <c r="K68" s="213">
        <v>4.2</v>
      </c>
    </row>
    <row r="69" spans="1:11" ht="24.75" customHeight="1">
      <c r="A69" s="120" t="s">
        <v>79</v>
      </c>
      <c r="B69" s="121" t="s">
        <v>237</v>
      </c>
      <c r="C69" s="82" t="s">
        <v>57</v>
      </c>
      <c r="D69" s="82" t="s">
        <v>113</v>
      </c>
      <c r="E69" s="82" t="s">
        <v>92</v>
      </c>
      <c r="F69" s="82" t="s">
        <v>61</v>
      </c>
      <c r="G69" s="82" t="s">
        <v>116</v>
      </c>
      <c r="H69" s="82" t="s">
        <v>80</v>
      </c>
      <c r="I69" s="213">
        <v>1.5</v>
      </c>
      <c r="J69" s="213">
        <v>1.5</v>
      </c>
      <c r="K69" s="213">
        <v>1.5</v>
      </c>
    </row>
    <row r="70" spans="1:11" s="67" customFormat="1" ht="1.5" customHeight="1">
      <c r="A70" s="225" t="s">
        <v>117</v>
      </c>
      <c r="B70" s="64"/>
      <c r="C70" s="64" t="s">
        <v>113</v>
      </c>
      <c r="D70" s="65"/>
      <c r="E70" s="65"/>
      <c r="F70" s="65"/>
      <c r="G70" s="65"/>
      <c r="H70" s="65"/>
      <c r="I70" s="205">
        <f t="shared" ref="I70:K73" si="6">I71</f>
        <v>0</v>
      </c>
      <c r="J70" s="205">
        <f t="shared" si="6"/>
        <v>0</v>
      </c>
      <c r="K70" s="205">
        <f t="shared" si="6"/>
        <v>0</v>
      </c>
    </row>
    <row r="71" spans="1:11" s="71" customFormat="1" ht="15" hidden="1">
      <c r="A71" s="206" t="s">
        <v>118</v>
      </c>
      <c r="B71" s="101"/>
      <c r="C71" s="69" t="s">
        <v>113</v>
      </c>
      <c r="D71" s="69" t="s">
        <v>70</v>
      </c>
      <c r="E71" s="69"/>
      <c r="F71" s="69"/>
      <c r="G71" s="69"/>
      <c r="H71" s="69"/>
      <c r="I71" s="207">
        <f t="shared" si="6"/>
        <v>0</v>
      </c>
      <c r="J71" s="207">
        <f t="shared" si="6"/>
        <v>0</v>
      </c>
      <c r="K71" s="207">
        <f t="shared" si="6"/>
        <v>0</v>
      </c>
    </row>
    <row r="72" spans="1:11" ht="24" hidden="1">
      <c r="A72" s="208" t="s">
        <v>95</v>
      </c>
      <c r="B72" s="73"/>
      <c r="C72" s="73" t="s">
        <v>113</v>
      </c>
      <c r="D72" s="73" t="s">
        <v>70</v>
      </c>
      <c r="E72" s="73" t="s">
        <v>92</v>
      </c>
      <c r="F72" s="73" t="s">
        <v>60</v>
      </c>
      <c r="G72" s="73"/>
      <c r="H72" s="73"/>
      <c r="I72" s="209">
        <f t="shared" si="6"/>
        <v>0</v>
      </c>
      <c r="J72" s="209">
        <f t="shared" si="6"/>
        <v>0</v>
      </c>
      <c r="K72" s="209">
        <f t="shared" si="6"/>
        <v>0</v>
      </c>
    </row>
    <row r="73" spans="1:11" ht="36" hidden="1">
      <c r="A73" s="226" t="s">
        <v>96</v>
      </c>
      <c r="B73" s="76"/>
      <c r="C73" s="76" t="s">
        <v>113</v>
      </c>
      <c r="D73" s="76" t="s">
        <v>70</v>
      </c>
      <c r="E73" s="76" t="s">
        <v>92</v>
      </c>
      <c r="F73" s="76" t="s">
        <v>61</v>
      </c>
      <c r="G73" s="76"/>
      <c r="H73" s="76"/>
      <c r="I73" s="227">
        <f t="shared" si="6"/>
        <v>0</v>
      </c>
      <c r="J73" s="227">
        <f t="shared" si="6"/>
        <v>0</v>
      </c>
      <c r="K73" s="227">
        <f t="shared" si="6"/>
        <v>0</v>
      </c>
    </row>
    <row r="74" spans="1:11" ht="15" hidden="1">
      <c r="A74" s="212" t="s">
        <v>119</v>
      </c>
      <c r="B74" s="79"/>
      <c r="C74" s="79" t="s">
        <v>113</v>
      </c>
      <c r="D74" s="79" t="s">
        <v>70</v>
      </c>
      <c r="E74" s="79" t="s">
        <v>92</v>
      </c>
      <c r="F74" s="79" t="s">
        <v>61</v>
      </c>
      <c r="G74" s="79" t="s">
        <v>120</v>
      </c>
      <c r="H74" s="79"/>
      <c r="I74" s="211">
        <f>SUM(I75:I79)</f>
        <v>0</v>
      </c>
      <c r="J74" s="211">
        <f>SUM(J75:J79)</f>
        <v>0</v>
      </c>
      <c r="K74" s="211">
        <f>SUM(K75:K79)</f>
        <v>0</v>
      </c>
    </row>
    <row r="75" spans="1:11" ht="24" hidden="1">
      <c r="A75" s="166" t="s">
        <v>64</v>
      </c>
      <c r="B75" s="82"/>
      <c r="C75" s="82" t="s">
        <v>113</v>
      </c>
      <c r="D75" s="82" t="s">
        <v>70</v>
      </c>
      <c r="E75" s="82" t="s">
        <v>92</v>
      </c>
      <c r="F75" s="82" t="s">
        <v>61</v>
      </c>
      <c r="G75" s="82" t="s">
        <v>120</v>
      </c>
      <c r="H75" s="82" t="s">
        <v>65</v>
      </c>
      <c r="I75" s="213"/>
      <c r="J75" s="213"/>
      <c r="K75" s="213"/>
    </row>
    <row r="76" spans="1:11" ht="24" hidden="1">
      <c r="A76" s="120" t="s">
        <v>77</v>
      </c>
      <c r="B76" s="82"/>
      <c r="C76" s="82" t="s">
        <v>113</v>
      </c>
      <c r="D76" s="82" t="s">
        <v>70</v>
      </c>
      <c r="E76" s="82" t="s">
        <v>92</v>
      </c>
      <c r="F76" s="82" t="s">
        <v>61</v>
      </c>
      <c r="G76" s="82" t="s">
        <v>120</v>
      </c>
      <c r="H76" s="82" t="s">
        <v>78</v>
      </c>
      <c r="I76" s="213"/>
      <c r="J76" s="213"/>
      <c r="K76" s="213"/>
    </row>
    <row r="77" spans="1:11" ht="24" hidden="1">
      <c r="A77" s="120" t="s">
        <v>79</v>
      </c>
      <c r="B77" s="82"/>
      <c r="C77" s="82" t="s">
        <v>113</v>
      </c>
      <c r="D77" s="82" t="s">
        <v>70</v>
      </c>
      <c r="E77" s="82" t="s">
        <v>92</v>
      </c>
      <c r="F77" s="82" t="s">
        <v>61</v>
      </c>
      <c r="G77" s="82" t="s">
        <v>120</v>
      </c>
      <c r="H77" s="82" t="s">
        <v>80</v>
      </c>
      <c r="I77" s="213"/>
      <c r="J77" s="213"/>
      <c r="K77" s="213"/>
    </row>
    <row r="78" spans="1:11" ht="14.25" hidden="1" customHeight="1">
      <c r="A78" s="120" t="s">
        <v>87</v>
      </c>
      <c r="B78" s="82"/>
      <c r="C78" s="82" t="s">
        <v>113</v>
      </c>
      <c r="D78" s="82" t="s">
        <v>70</v>
      </c>
      <c r="E78" s="82" t="s">
        <v>92</v>
      </c>
      <c r="F78" s="82" t="s">
        <v>61</v>
      </c>
      <c r="G78" s="82" t="s">
        <v>120</v>
      </c>
      <c r="H78" s="82" t="s">
        <v>88</v>
      </c>
      <c r="I78" s="213"/>
      <c r="J78" s="213"/>
      <c r="K78" s="213"/>
    </row>
    <row r="79" spans="1:11" ht="13.5" hidden="1" customHeight="1">
      <c r="A79" s="120" t="s">
        <v>89</v>
      </c>
      <c r="B79" s="82"/>
      <c r="C79" s="82" t="s">
        <v>113</v>
      </c>
      <c r="D79" s="82" t="s">
        <v>70</v>
      </c>
      <c r="E79" s="82" t="s">
        <v>92</v>
      </c>
      <c r="F79" s="82" t="s">
        <v>61</v>
      </c>
      <c r="G79" s="82" t="s">
        <v>120</v>
      </c>
      <c r="H79" s="82" t="s">
        <v>90</v>
      </c>
      <c r="I79" s="213"/>
      <c r="J79" s="213"/>
      <c r="K79" s="213"/>
    </row>
    <row r="80" spans="1:11" s="67" customFormat="1" ht="21" customHeight="1">
      <c r="A80" s="225" t="s">
        <v>121</v>
      </c>
      <c r="B80" s="121" t="s">
        <v>237</v>
      </c>
      <c r="C80" s="64" t="s">
        <v>70</v>
      </c>
      <c r="D80" s="65"/>
      <c r="E80" s="65"/>
      <c r="F80" s="65"/>
      <c r="G80" s="65"/>
      <c r="H80" s="65"/>
      <c r="I80" s="205">
        <f>I87+I89</f>
        <v>55.9</v>
      </c>
      <c r="J80" s="205">
        <f>J81+J89</f>
        <v>0</v>
      </c>
      <c r="K80" s="205">
        <f>K81+K89</f>
        <v>0</v>
      </c>
    </row>
    <row r="81" spans="1:11" s="71" customFormat="1" ht="15" hidden="1">
      <c r="A81" s="206" t="s">
        <v>125</v>
      </c>
      <c r="B81" s="121" t="s">
        <v>237</v>
      </c>
      <c r="C81" s="69" t="s">
        <v>70</v>
      </c>
      <c r="D81" s="69" t="s">
        <v>126</v>
      </c>
      <c r="E81" s="69"/>
      <c r="F81" s="69"/>
      <c r="G81" s="69"/>
      <c r="H81" s="69"/>
      <c r="I81" s="207">
        <f t="shared" ref="I81:K83" si="7">I82</f>
        <v>0</v>
      </c>
      <c r="J81" s="207">
        <f t="shared" si="7"/>
        <v>0</v>
      </c>
      <c r="K81" s="207">
        <f t="shared" si="7"/>
        <v>0</v>
      </c>
    </row>
    <row r="82" spans="1:11" ht="24" hidden="1">
      <c r="A82" s="208" t="s">
        <v>95</v>
      </c>
      <c r="B82" s="121" t="s">
        <v>237</v>
      </c>
      <c r="C82" s="73" t="s">
        <v>70</v>
      </c>
      <c r="D82" s="73" t="s">
        <v>126</v>
      </c>
      <c r="E82" s="73" t="s">
        <v>92</v>
      </c>
      <c r="F82" s="73" t="s">
        <v>60</v>
      </c>
      <c r="G82" s="73"/>
      <c r="H82" s="73"/>
      <c r="I82" s="209">
        <f t="shared" si="7"/>
        <v>0</v>
      </c>
      <c r="J82" s="209">
        <f t="shared" si="7"/>
        <v>0</v>
      </c>
      <c r="K82" s="209">
        <f t="shared" si="7"/>
        <v>0</v>
      </c>
    </row>
    <row r="83" spans="1:11" ht="36" hidden="1">
      <c r="A83" s="226" t="s">
        <v>96</v>
      </c>
      <c r="B83" s="121" t="s">
        <v>237</v>
      </c>
      <c r="C83" s="76" t="s">
        <v>70</v>
      </c>
      <c r="D83" s="76" t="s">
        <v>126</v>
      </c>
      <c r="E83" s="76" t="s">
        <v>92</v>
      </c>
      <c r="F83" s="76" t="s">
        <v>61</v>
      </c>
      <c r="G83" s="76"/>
      <c r="H83" s="76"/>
      <c r="I83" s="227">
        <f t="shared" si="7"/>
        <v>0</v>
      </c>
      <c r="J83" s="227">
        <f t="shared" si="7"/>
        <v>0</v>
      </c>
      <c r="K83" s="227">
        <f t="shared" si="7"/>
        <v>0</v>
      </c>
    </row>
    <row r="84" spans="1:11" ht="36" hidden="1">
      <c r="A84" s="212" t="s">
        <v>127</v>
      </c>
      <c r="B84" s="121" t="s">
        <v>237</v>
      </c>
      <c r="C84" s="79" t="s">
        <v>70</v>
      </c>
      <c r="D84" s="79" t="s">
        <v>126</v>
      </c>
      <c r="E84" s="79" t="s">
        <v>92</v>
      </c>
      <c r="F84" s="79" t="s">
        <v>61</v>
      </c>
      <c r="G84" s="79" t="s">
        <v>128</v>
      </c>
      <c r="H84" s="79"/>
      <c r="I84" s="211">
        <f>SUM(I85:I86)</f>
        <v>0</v>
      </c>
      <c r="J84" s="211">
        <f>SUM(J85:J86)</f>
        <v>0</v>
      </c>
      <c r="K84" s="211">
        <f>SUM(K85:K86)</f>
        <v>0</v>
      </c>
    </row>
    <row r="85" spans="1:11" ht="24" hidden="1">
      <c r="A85" s="120" t="s">
        <v>129</v>
      </c>
      <c r="B85" s="121" t="s">
        <v>237</v>
      </c>
      <c r="C85" s="82" t="s">
        <v>70</v>
      </c>
      <c r="D85" s="82" t="s">
        <v>126</v>
      </c>
      <c r="E85" s="82" t="s">
        <v>92</v>
      </c>
      <c r="F85" s="82" t="s">
        <v>61</v>
      </c>
      <c r="G85" s="82" t="s">
        <v>128</v>
      </c>
      <c r="H85" s="82" t="s">
        <v>130</v>
      </c>
      <c r="I85" s="213"/>
      <c r="J85" s="213"/>
      <c r="K85" s="213"/>
    </row>
    <row r="86" spans="1:11" ht="24" hidden="1">
      <c r="A86" s="120" t="s">
        <v>79</v>
      </c>
      <c r="B86" s="121" t="s">
        <v>237</v>
      </c>
      <c r="C86" s="82" t="s">
        <v>70</v>
      </c>
      <c r="D86" s="82" t="s">
        <v>126</v>
      </c>
      <c r="E86" s="82" t="s">
        <v>92</v>
      </c>
      <c r="F86" s="82" t="s">
        <v>61</v>
      </c>
      <c r="G86" s="82" t="s">
        <v>128</v>
      </c>
      <c r="H86" s="82" t="s">
        <v>80</v>
      </c>
      <c r="I86" s="213"/>
      <c r="J86" s="213"/>
      <c r="K86" s="213"/>
    </row>
    <row r="87" spans="1:11" ht="15">
      <c r="A87" s="206" t="s">
        <v>125</v>
      </c>
      <c r="B87" s="121" t="s">
        <v>237</v>
      </c>
      <c r="C87" s="82" t="s">
        <v>70</v>
      </c>
      <c r="D87" s="82" t="s">
        <v>126</v>
      </c>
      <c r="E87" s="82"/>
      <c r="F87" s="82"/>
      <c r="G87" s="82"/>
      <c r="H87" s="82"/>
      <c r="I87" s="218">
        <f>I88+I91</f>
        <v>46</v>
      </c>
      <c r="J87" s="218">
        <f>J88+J91</f>
        <v>0</v>
      </c>
      <c r="K87" s="218">
        <f>K88+K91</f>
        <v>0</v>
      </c>
    </row>
    <row r="88" spans="1:11" ht="24">
      <c r="A88" s="120" t="s">
        <v>79</v>
      </c>
      <c r="B88" s="121" t="s">
        <v>237</v>
      </c>
      <c r="C88" s="82" t="s">
        <v>70</v>
      </c>
      <c r="D88" s="82" t="s">
        <v>126</v>
      </c>
      <c r="E88" s="82" t="s">
        <v>92</v>
      </c>
      <c r="F88" s="82" t="s">
        <v>61</v>
      </c>
      <c r="G88" s="82" t="s">
        <v>131</v>
      </c>
      <c r="H88" s="82" t="s">
        <v>80</v>
      </c>
      <c r="I88" s="213">
        <v>46</v>
      </c>
      <c r="J88" s="213">
        <v>0</v>
      </c>
      <c r="K88" s="213">
        <v>0</v>
      </c>
    </row>
    <row r="89" spans="1:11">
      <c r="A89" s="120" t="s">
        <v>243</v>
      </c>
      <c r="B89" s="121" t="s">
        <v>237</v>
      </c>
      <c r="C89" s="82" t="s">
        <v>70</v>
      </c>
      <c r="D89" s="82" t="s">
        <v>122</v>
      </c>
      <c r="E89" s="82" t="s">
        <v>92</v>
      </c>
      <c r="F89" s="82" t="s">
        <v>61</v>
      </c>
      <c r="G89" s="82" t="s">
        <v>123</v>
      </c>
      <c r="H89" s="82"/>
      <c r="I89" s="213">
        <f>I90</f>
        <v>9.9</v>
      </c>
      <c r="J89" s="213">
        <v>0</v>
      </c>
      <c r="K89" s="213">
        <v>0</v>
      </c>
    </row>
    <row r="90" spans="1:11" ht="23.25" customHeight="1">
      <c r="A90" s="120" t="s">
        <v>79</v>
      </c>
      <c r="B90" s="121" t="s">
        <v>237</v>
      </c>
      <c r="C90" s="82" t="s">
        <v>70</v>
      </c>
      <c r="D90" s="82" t="s">
        <v>122</v>
      </c>
      <c r="E90" s="82" t="s">
        <v>92</v>
      </c>
      <c r="F90" s="82" t="s">
        <v>61</v>
      </c>
      <c r="G90" s="82" t="s">
        <v>123</v>
      </c>
      <c r="H90" s="82" t="s">
        <v>80</v>
      </c>
      <c r="I90" s="213">
        <v>9.9</v>
      </c>
      <c r="J90" s="213">
        <v>0</v>
      </c>
      <c r="K90" s="213">
        <v>0</v>
      </c>
    </row>
    <row r="91" spans="1:11" ht="24" hidden="1">
      <c r="A91" s="120" t="s">
        <v>79</v>
      </c>
      <c r="B91" s="121" t="s">
        <v>237</v>
      </c>
      <c r="C91" s="82" t="s">
        <v>70</v>
      </c>
      <c r="D91" s="82" t="s">
        <v>122</v>
      </c>
      <c r="E91" s="82" t="s">
        <v>92</v>
      </c>
      <c r="F91" s="82" t="s">
        <v>61</v>
      </c>
      <c r="G91" s="82" t="s">
        <v>244</v>
      </c>
      <c r="H91" s="82"/>
      <c r="I91" s="213">
        <f>I92</f>
        <v>0</v>
      </c>
      <c r="J91" s="213">
        <f>J92</f>
        <v>0</v>
      </c>
      <c r="K91" s="213">
        <f>K92</f>
        <v>0</v>
      </c>
    </row>
    <row r="92" spans="1:11" ht="24" hidden="1">
      <c r="A92" s="120" t="str">
        <f>A91</f>
        <v>Прочая закупка товаров, работ и услуг для обеспечения государственных (муниципальных) нужд</v>
      </c>
      <c r="B92" s="121" t="s">
        <v>237</v>
      </c>
      <c r="C92" s="82" t="s">
        <v>70</v>
      </c>
      <c r="D92" s="82" t="s">
        <v>122</v>
      </c>
      <c r="E92" s="82" t="s">
        <v>92</v>
      </c>
      <c r="F92" s="82" t="s">
        <v>61</v>
      </c>
      <c r="G92" s="82" t="s">
        <v>244</v>
      </c>
      <c r="H92" s="82" t="s">
        <v>124</v>
      </c>
      <c r="I92" s="213"/>
      <c r="J92" s="213"/>
      <c r="K92" s="213"/>
    </row>
    <row r="93" spans="1:11" s="67" customFormat="1" ht="24.75" customHeight="1">
      <c r="A93" s="225" t="s">
        <v>133</v>
      </c>
      <c r="B93" s="121" t="s">
        <v>237</v>
      </c>
      <c r="C93" s="64" t="s">
        <v>134</v>
      </c>
      <c r="D93" s="65"/>
      <c r="E93" s="65"/>
      <c r="F93" s="65"/>
      <c r="G93" s="65"/>
      <c r="H93" s="65"/>
      <c r="I93" s="205">
        <f>I94</f>
        <v>6</v>
      </c>
      <c r="J93" s="205">
        <f>J98+J95</f>
        <v>0</v>
      </c>
      <c r="K93" s="205">
        <f>K98+K95</f>
        <v>0</v>
      </c>
    </row>
    <row r="94" spans="1:11" s="67" customFormat="1" ht="26.25" customHeight="1">
      <c r="A94" s="228" t="str">
        <f>A92</f>
        <v>Прочая закупка товаров, работ и услуг для обеспечения государственных (муниципальных) нужд</v>
      </c>
      <c r="B94" s="121" t="s">
        <v>237</v>
      </c>
      <c r="C94" s="140" t="s">
        <v>134</v>
      </c>
      <c r="D94" s="140" t="s">
        <v>55</v>
      </c>
      <c r="E94" s="140" t="s">
        <v>92</v>
      </c>
      <c r="F94" s="140" t="s">
        <v>61</v>
      </c>
      <c r="G94" s="140" t="s">
        <v>137</v>
      </c>
      <c r="H94" s="140" t="s">
        <v>80</v>
      </c>
      <c r="I94" s="142">
        <v>6</v>
      </c>
      <c r="J94" s="142">
        <v>0</v>
      </c>
      <c r="K94" s="142">
        <v>0</v>
      </c>
    </row>
    <row r="95" spans="1:11" s="232" customFormat="1" ht="15" hidden="1">
      <c r="A95" s="229" t="s">
        <v>135</v>
      </c>
      <c r="B95" s="121" t="s">
        <v>237</v>
      </c>
      <c r="C95" s="101" t="s">
        <v>134</v>
      </c>
      <c r="D95" s="102" t="s">
        <v>57</v>
      </c>
      <c r="E95" s="230"/>
      <c r="F95" s="230"/>
      <c r="G95" s="230"/>
      <c r="H95" s="230"/>
      <c r="I95" s="231">
        <f>I96+I97</f>
        <v>0</v>
      </c>
      <c r="J95" s="231">
        <f>J96+J97</f>
        <v>0</v>
      </c>
      <c r="K95" s="231">
        <f>K96+K97</f>
        <v>0</v>
      </c>
    </row>
    <row r="96" spans="1:11" s="67" customFormat="1" ht="24" hidden="1">
      <c r="A96" s="120" t="s">
        <v>129</v>
      </c>
      <c r="B96" s="121" t="s">
        <v>237</v>
      </c>
      <c r="C96" s="82" t="s">
        <v>134</v>
      </c>
      <c r="D96" s="82" t="s">
        <v>57</v>
      </c>
      <c r="E96" s="82" t="s">
        <v>92</v>
      </c>
      <c r="F96" s="82" t="s">
        <v>61</v>
      </c>
      <c r="G96" s="82" t="s">
        <v>136</v>
      </c>
      <c r="H96" s="82" t="s">
        <v>130</v>
      </c>
      <c r="I96" s="213"/>
      <c r="J96" s="213"/>
      <c r="K96" s="213"/>
    </row>
    <row r="97" spans="1:11" s="67" customFormat="1" ht="24" hidden="1">
      <c r="A97" s="120" t="s">
        <v>79</v>
      </c>
      <c r="B97" s="121" t="s">
        <v>237</v>
      </c>
      <c r="C97" s="82" t="s">
        <v>134</v>
      </c>
      <c r="D97" s="82" t="s">
        <v>57</v>
      </c>
      <c r="E97" s="82" t="s">
        <v>92</v>
      </c>
      <c r="F97" s="82" t="s">
        <v>61</v>
      </c>
      <c r="G97" s="82" t="s">
        <v>136</v>
      </c>
      <c r="H97" s="82" t="s">
        <v>80</v>
      </c>
      <c r="I97" s="213"/>
      <c r="J97" s="213"/>
      <c r="K97" s="213"/>
    </row>
    <row r="98" spans="1:11" s="71" customFormat="1" ht="15">
      <c r="A98" s="206" t="s">
        <v>140</v>
      </c>
      <c r="B98" s="121" t="s">
        <v>237</v>
      </c>
      <c r="C98" s="69" t="s">
        <v>134</v>
      </c>
      <c r="D98" s="69" t="s">
        <v>113</v>
      </c>
      <c r="E98" s="69"/>
      <c r="F98" s="69"/>
      <c r="G98" s="69"/>
      <c r="H98" s="69"/>
      <c r="I98" s="207">
        <f t="shared" ref="I98:K99" si="8">I99</f>
        <v>46.1</v>
      </c>
      <c r="J98" s="207">
        <f t="shared" si="8"/>
        <v>0</v>
      </c>
      <c r="K98" s="207">
        <f t="shared" si="8"/>
        <v>0</v>
      </c>
    </row>
    <row r="99" spans="1:11" ht="24">
      <c r="A99" s="208" t="s">
        <v>95</v>
      </c>
      <c r="B99" s="121" t="s">
        <v>237</v>
      </c>
      <c r="C99" s="73" t="s">
        <v>134</v>
      </c>
      <c r="D99" s="73" t="s">
        <v>113</v>
      </c>
      <c r="E99" s="73" t="s">
        <v>92</v>
      </c>
      <c r="F99" s="73" t="s">
        <v>60</v>
      </c>
      <c r="G99" s="73"/>
      <c r="H99" s="73"/>
      <c r="I99" s="209">
        <f t="shared" si="8"/>
        <v>46.1</v>
      </c>
      <c r="J99" s="209">
        <f t="shared" si="8"/>
        <v>0</v>
      </c>
      <c r="K99" s="209">
        <f t="shared" si="8"/>
        <v>0</v>
      </c>
    </row>
    <row r="100" spans="1:11" ht="36">
      <c r="A100" s="226" t="s">
        <v>96</v>
      </c>
      <c r="B100" s="121" t="s">
        <v>237</v>
      </c>
      <c r="C100" s="76" t="s">
        <v>134</v>
      </c>
      <c r="D100" s="76" t="s">
        <v>113</v>
      </c>
      <c r="E100" s="76" t="s">
        <v>92</v>
      </c>
      <c r="F100" s="76" t="s">
        <v>61</v>
      </c>
      <c r="G100" s="76"/>
      <c r="H100" s="76"/>
      <c r="I100" s="227">
        <f>I101+I112+I113+I115+I111</f>
        <v>46.1</v>
      </c>
      <c r="J100" s="227">
        <f>J101+J112+J113+J115+J111</f>
        <v>0</v>
      </c>
      <c r="K100" s="227">
        <f>K101+K112+K113+K115+K111</f>
        <v>0</v>
      </c>
    </row>
    <row r="101" spans="1:11" ht="14.25" customHeight="1">
      <c r="A101" s="212" t="s">
        <v>141</v>
      </c>
      <c r="B101" s="121" t="s">
        <v>237</v>
      </c>
      <c r="C101" s="79" t="s">
        <v>134</v>
      </c>
      <c r="D101" s="79" t="s">
        <v>113</v>
      </c>
      <c r="E101" s="79" t="s">
        <v>92</v>
      </c>
      <c r="F101" s="79" t="s">
        <v>61</v>
      </c>
      <c r="G101" s="79" t="s">
        <v>142</v>
      </c>
      <c r="H101" s="79"/>
      <c r="I101" s="211">
        <f>SUM(I102:I103)</f>
        <v>23</v>
      </c>
      <c r="J101" s="211">
        <f>SUM(J102:J103)</f>
        <v>0</v>
      </c>
      <c r="K101" s="211">
        <f>SUM(K102:K103)</f>
        <v>0</v>
      </c>
    </row>
    <row r="102" spans="1:11" ht="24" hidden="1">
      <c r="A102" s="120" t="s">
        <v>129</v>
      </c>
      <c r="B102" s="121" t="s">
        <v>237</v>
      </c>
      <c r="C102" s="82" t="s">
        <v>134</v>
      </c>
      <c r="D102" s="82" t="s">
        <v>113</v>
      </c>
      <c r="E102" s="82" t="s">
        <v>92</v>
      </c>
      <c r="F102" s="82" t="s">
        <v>61</v>
      </c>
      <c r="G102" s="82" t="s">
        <v>142</v>
      </c>
      <c r="H102" s="82" t="s">
        <v>130</v>
      </c>
      <c r="I102" s="213"/>
      <c r="J102" s="213"/>
      <c r="K102" s="213"/>
    </row>
    <row r="103" spans="1:11" ht="24">
      <c r="A103" s="120" t="s">
        <v>79</v>
      </c>
      <c r="B103" s="121" t="s">
        <v>237</v>
      </c>
      <c r="C103" s="82" t="s">
        <v>134</v>
      </c>
      <c r="D103" s="82" t="s">
        <v>113</v>
      </c>
      <c r="E103" s="82" t="s">
        <v>92</v>
      </c>
      <c r="F103" s="82" t="s">
        <v>61</v>
      </c>
      <c r="G103" s="82" t="s">
        <v>142</v>
      </c>
      <c r="H103" s="82" t="s">
        <v>80</v>
      </c>
      <c r="I103" s="213">
        <v>23</v>
      </c>
      <c r="J103" s="213">
        <v>0</v>
      </c>
      <c r="K103" s="213">
        <v>0</v>
      </c>
    </row>
    <row r="104" spans="1:11" ht="1.5" customHeight="1">
      <c r="A104" s="212" t="s">
        <v>143</v>
      </c>
      <c r="B104" s="121" t="s">
        <v>237</v>
      </c>
      <c r="C104" s="79" t="s">
        <v>134</v>
      </c>
      <c r="D104" s="79" t="s">
        <v>113</v>
      </c>
      <c r="E104" s="79" t="s">
        <v>92</v>
      </c>
      <c r="F104" s="79" t="s">
        <v>61</v>
      </c>
      <c r="G104" s="79" t="s">
        <v>144</v>
      </c>
      <c r="H104" s="79"/>
      <c r="I104" s="211">
        <f>SUM(I105:I106)</f>
        <v>0</v>
      </c>
      <c r="J104" s="211">
        <f>SUM(J105:J106)</f>
        <v>0</v>
      </c>
      <c r="K104" s="211">
        <f>SUM(K105:K106)</f>
        <v>0</v>
      </c>
    </row>
    <row r="105" spans="1:11" ht="24" hidden="1">
      <c r="A105" s="120" t="s">
        <v>129</v>
      </c>
      <c r="B105" s="121" t="s">
        <v>237</v>
      </c>
      <c r="C105" s="82" t="s">
        <v>134</v>
      </c>
      <c r="D105" s="82" t="s">
        <v>113</v>
      </c>
      <c r="E105" s="82" t="s">
        <v>92</v>
      </c>
      <c r="F105" s="82" t="s">
        <v>61</v>
      </c>
      <c r="G105" s="82" t="s">
        <v>144</v>
      </c>
      <c r="H105" s="82" t="s">
        <v>130</v>
      </c>
      <c r="I105" s="213"/>
      <c r="J105" s="213"/>
      <c r="K105" s="213"/>
    </row>
    <row r="106" spans="1:11" ht="24" hidden="1">
      <c r="A106" s="120" t="s">
        <v>79</v>
      </c>
      <c r="B106" s="121" t="s">
        <v>237</v>
      </c>
      <c r="C106" s="82" t="s">
        <v>134</v>
      </c>
      <c r="D106" s="82" t="s">
        <v>113</v>
      </c>
      <c r="E106" s="82" t="s">
        <v>92</v>
      </c>
      <c r="F106" s="82" t="s">
        <v>61</v>
      </c>
      <c r="G106" s="82" t="s">
        <v>144</v>
      </c>
      <c r="H106" s="82" t="s">
        <v>80</v>
      </c>
      <c r="I106" s="213"/>
      <c r="J106" s="213"/>
      <c r="K106" s="213"/>
    </row>
    <row r="107" spans="1:11" ht="15" hidden="1">
      <c r="A107" s="212" t="s">
        <v>145</v>
      </c>
      <c r="B107" s="121" t="s">
        <v>237</v>
      </c>
      <c r="C107" s="79" t="s">
        <v>134</v>
      </c>
      <c r="D107" s="79" t="s">
        <v>113</v>
      </c>
      <c r="E107" s="79" t="s">
        <v>92</v>
      </c>
      <c r="F107" s="79" t="s">
        <v>61</v>
      </c>
      <c r="G107" s="79" t="s">
        <v>146</v>
      </c>
      <c r="H107" s="79"/>
      <c r="I107" s="211">
        <f>SUM(I108:I109)</f>
        <v>0</v>
      </c>
      <c r="J107" s="211">
        <f>SUM(J108:J109)</f>
        <v>0</v>
      </c>
      <c r="K107" s="211">
        <f>SUM(K108:K109)</f>
        <v>0</v>
      </c>
    </row>
    <row r="108" spans="1:11" ht="24" hidden="1">
      <c r="A108" s="120" t="s">
        <v>129</v>
      </c>
      <c r="B108" s="121" t="s">
        <v>237</v>
      </c>
      <c r="C108" s="82" t="s">
        <v>134</v>
      </c>
      <c r="D108" s="82" t="s">
        <v>113</v>
      </c>
      <c r="E108" s="82" t="s">
        <v>92</v>
      </c>
      <c r="F108" s="82" t="s">
        <v>61</v>
      </c>
      <c r="G108" s="82" t="s">
        <v>146</v>
      </c>
      <c r="H108" s="82" t="s">
        <v>130</v>
      </c>
      <c r="I108" s="213"/>
      <c r="J108" s="213"/>
      <c r="K108" s="213"/>
    </row>
    <row r="109" spans="1:11" ht="24" hidden="1">
      <c r="A109" s="120" t="s">
        <v>79</v>
      </c>
      <c r="B109" s="121" t="s">
        <v>237</v>
      </c>
      <c r="C109" s="82" t="s">
        <v>134</v>
      </c>
      <c r="D109" s="82" t="s">
        <v>113</v>
      </c>
      <c r="E109" s="82" t="s">
        <v>92</v>
      </c>
      <c r="F109" s="82" t="s">
        <v>61</v>
      </c>
      <c r="G109" s="82" t="s">
        <v>146</v>
      </c>
      <c r="H109" s="82" t="s">
        <v>80</v>
      </c>
      <c r="I109" s="213"/>
      <c r="J109" s="213"/>
      <c r="K109" s="213"/>
    </row>
    <row r="110" spans="1:11" ht="24">
      <c r="A110" s="212" t="s">
        <v>147</v>
      </c>
      <c r="B110" s="121" t="s">
        <v>237</v>
      </c>
      <c r="C110" s="79" t="s">
        <v>134</v>
      </c>
      <c r="D110" s="79" t="s">
        <v>113</v>
      </c>
      <c r="E110" s="79" t="s">
        <v>92</v>
      </c>
      <c r="F110" s="79" t="s">
        <v>61</v>
      </c>
      <c r="G110" s="79" t="s">
        <v>148</v>
      </c>
      <c r="H110" s="79"/>
      <c r="I110" s="211">
        <f>SUM(I111:I112)</f>
        <v>23</v>
      </c>
      <c r="J110" s="211">
        <f>SUM(J111:J112)</f>
        <v>0</v>
      </c>
      <c r="K110" s="211">
        <f>SUM(K111:K112)</f>
        <v>0</v>
      </c>
    </row>
    <row r="111" spans="1:11" ht="1.5" customHeight="1">
      <c r="A111" s="120" t="s">
        <v>129</v>
      </c>
      <c r="B111" s="121" t="s">
        <v>237</v>
      </c>
      <c r="C111" s="82" t="s">
        <v>134</v>
      </c>
      <c r="D111" s="82" t="s">
        <v>113</v>
      </c>
      <c r="E111" s="82" t="s">
        <v>92</v>
      </c>
      <c r="F111" s="82" t="s">
        <v>61</v>
      </c>
      <c r="G111" s="82" t="s">
        <v>148</v>
      </c>
      <c r="H111" s="82" t="s">
        <v>130</v>
      </c>
      <c r="I111" s="213"/>
      <c r="J111" s="213"/>
      <c r="K111" s="213"/>
    </row>
    <row r="112" spans="1:11" ht="24">
      <c r="A112" s="120" t="s">
        <v>79</v>
      </c>
      <c r="B112" s="121" t="s">
        <v>237</v>
      </c>
      <c r="C112" s="82" t="s">
        <v>134</v>
      </c>
      <c r="D112" s="82" t="s">
        <v>113</v>
      </c>
      <c r="E112" s="82" t="s">
        <v>92</v>
      </c>
      <c r="F112" s="82" t="s">
        <v>61</v>
      </c>
      <c r="G112" s="82" t="s">
        <v>148</v>
      </c>
      <c r="H112" s="82" t="s">
        <v>80</v>
      </c>
      <c r="I112" s="213">
        <v>23</v>
      </c>
      <c r="J112" s="213">
        <v>0</v>
      </c>
      <c r="K112" s="213">
        <v>0</v>
      </c>
    </row>
    <row r="113" spans="1:11" ht="27" customHeight="1">
      <c r="A113" s="120" t="s">
        <v>79</v>
      </c>
      <c r="B113" s="121" t="s">
        <v>237</v>
      </c>
      <c r="C113" s="82" t="s">
        <v>134</v>
      </c>
      <c r="D113" s="82" t="s">
        <v>113</v>
      </c>
      <c r="E113" s="82" t="s">
        <v>92</v>
      </c>
      <c r="F113" s="82" t="s">
        <v>61</v>
      </c>
      <c r="G113" s="82" t="s">
        <v>149</v>
      </c>
      <c r="H113" s="82"/>
      <c r="I113" s="213">
        <f>I114</f>
        <v>0.1</v>
      </c>
      <c r="J113" s="213">
        <f>J114</f>
        <v>0</v>
      </c>
      <c r="K113" s="213">
        <f>K114</f>
        <v>0</v>
      </c>
    </row>
    <row r="114" spans="1:11" ht="24">
      <c r="A114" s="120" t="s">
        <v>79</v>
      </c>
      <c r="B114" s="121" t="s">
        <v>237</v>
      </c>
      <c r="C114" s="82" t="s">
        <v>134</v>
      </c>
      <c r="D114" s="82" t="s">
        <v>113</v>
      </c>
      <c r="E114" s="82" t="s">
        <v>92</v>
      </c>
      <c r="F114" s="82" t="s">
        <v>61</v>
      </c>
      <c r="G114" s="82" t="s">
        <v>149</v>
      </c>
      <c r="H114" s="82" t="s">
        <v>80</v>
      </c>
      <c r="I114" s="213">
        <v>0.1</v>
      </c>
      <c r="J114" s="213">
        <v>0</v>
      </c>
      <c r="K114" s="213">
        <v>0</v>
      </c>
    </row>
    <row r="115" spans="1:11" ht="13.5" hidden="1" customHeight="1">
      <c r="A115" s="206" t="s">
        <v>140</v>
      </c>
      <c r="B115" s="121" t="s">
        <v>237</v>
      </c>
      <c r="C115" s="82" t="s">
        <v>134</v>
      </c>
      <c r="D115" s="82" t="s">
        <v>113</v>
      </c>
      <c r="E115" s="82" t="s">
        <v>92</v>
      </c>
      <c r="F115" s="82" t="s">
        <v>61</v>
      </c>
      <c r="G115" s="82" t="s">
        <v>93</v>
      </c>
      <c r="H115" s="82"/>
      <c r="I115" s="218">
        <f>I116</f>
        <v>0</v>
      </c>
      <c r="J115" s="218">
        <f>J116</f>
        <v>0</v>
      </c>
      <c r="K115" s="218">
        <f>K116</f>
        <v>0</v>
      </c>
    </row>
    <row r="116" spans="1:11" ht="24" hidden="1">
      <c r="A116" s="120" t="s">
        <v>79</v>
      </c>
      <c r="B116" s="121" t="s">
        <v>245</v>
      </c>
      <c r="C116" s="82" t="s">
        <v>134</v>
      </c>
      <c r="D116" s="82" t="s">
        <v>113</v>
      </c>
      <c r="E116" s="82" t="s">
        <v>92</v>
      </c>
      <c r="F116" s="82" t="s">
        <v>61</v>
      </c>
      <c r="G116" s="82" t="s">
        <v>93</v>
      </c>
      <c r="H116" s="82" t="s">
        <v>80</v>
      </c>
      <c r="I116" s="213"/>
      <c r="J116" s="213"/>
      <c r="K116" s="213"/>
    </row>
    <row r="117" spans="1:11" s="67" customFormat="1" ht="0.75" customHeight="1">
      <c r="A117" s="225" t="s">
        <v>150</v>
      </c>
      <c r="B117" s="121" t="s">
        <v>245</v>
      </c>
      <c r="C117" s="64" t="s">
        <v>151</v>
      </c>
      <c r="D117" s="65"/>
      <c r="E117" s="65"/>
      <c r="F117" s="65"/>
      <c r="G117" s="65"/>
      <c r="H117" s="65"/>
      <c r="I117" s="205">
        <f>I118</f>
        <v>0</v>
      </c>
      <c r="J117" s="205">
        <f>J118</f>
        <v>0</v>
      </c>
      <c r="K117" s="205">
        <f>K118</f>
        <v>0</v>
      </c>
    </row>
    <row r="118" spans="1:11" s="71" customFormat="1" ht="15" hidden="1" customHeight="1">
      <c r="A118" s="206" t="s">
        <v>152</v>
      </c>
      <c r="B118" s="121" t="s">
        <v>245</v>
      </c>
      <c r="C118" s="69" t="s">
        <v>151</v>
      </c>
      <c r="D118" s="69" t="s">
        <v>55</v>
      </c>
      <c r="E118" s="69"/>
      <c r="F118" s="69"/>
      <c r="G118" s="69"/>
      <c r="H118" s="69"/>
      <c r="I118" s="207">
        <f>I122+I119</f>
        <v>0</v>
      </c>
      <c r="J118" s="207">
        <f>J122+J119</f>
        <v>0</v>
      </c>
      <c r="K118" s="207">
        <f>K122+K119</f>
        <v>0</v>
      </c>
    </row>
    <row r="119" spans="1:11" ht="24" hidden="1">
      <c r="A119" s="208" t="s">
        <v>95</v>
      </c>
      <c r="B119" s="121" t="s">
        <v>245</v>
      </c>
      <c r="C119" s="73" t="s">
        <v>151</v>
      </c>
      <c r="D119" s="73" t="s">
        <v>55</v>
      </c>
      <c r="E119" s="73" t="s">
        <v>92</v>
      </c>
      <c r="F119" s="73" t="s">
        <v>60</v>
      </c>
      <c r="G119" s="73"/>
      <c r="H119" s="73"/>
      <c r="I119" s="209">
        <f t="shared" ref="I119:K120" si="9">I120</f>
        <v>0</v>
      </c>
      <c r="J119" s="209">
        <f t="shared" si="9"/>
        <v>0</v>
      </c>
      <c r="K119" s="209">
        <f t="shared" si="9"/>
        <v>0</v>
      </c>
    </row>
    <row r="120" spans="1:11" ht="36" hidden="1">
      <c r="A120" s="226" t="s">
        <v>96</v>
      </c>
      <c r="B120" s="121" t="s">
        <v>245</v>
      </c>
      <c r="C120" s="76" t="s">
        <v>151</v>
      </c>
      <c r="D120" s="76" t="s">
        <v>55</v>
      </c>
      <c r="E120" s="76" t="s">
        <v>92</v>
      </c>
      <c r="F120" s="76" t="s">
        <v>61</v>
      </c>
      <c r="G120" s="76"/>
      <c r="H120" s="76"/>
      <c r="I120" s="227">
        <f t="shared" si="9"/>
        <v>0</v>
      </c>
      <c r="J120" s="227">
        <f t="shared" si="9"/>
        <v>0</v>
      </c>
      <c r="K120" s="227">
        <f t="shared" si="9"/>
        <v>0</v>
      </c>
    </row>
    <row r="121" spans="1:11" ht="36" hidden="1">
      <c r="A121" s="212" t="s">
        <v>153</v>
      </c>
      <c r="B121" s="121" t="s">
        <v>245</v>
      </c>
      <c r="C121" s="79" t="s">
        <v>151</v>
      </c>
      <c r="D121" s="79" t="s">
        <v>55</v>
      </c>
      <c r="E121" s="79" t="s">
        <v>92</v>
      </c>
      <c r="F121" s="79" t="s">
        <v>61</v>
      </c>
      <c r="G121" s="79" t="s">
        <v>154</v>
      </c>
      <c r="H121" s="79" t="s">
        <v>155</v>
      </c>
      <c r="I121" s="217"/>
      <c r="J121" s="217"/>
      <c r="K121" s="217"/>
    </row>
    <row r="122" spans="1:11" ht="24" hidden="1">
      <c r="A122" s="219" t="s">
        <v>186</v>
      </c>
      <c r="B122" s="121" t="s">
        <v>245</v>
      </c>
      <c r="C122" s="96" t="s">
        <v>151</v>
      </c>
      <c r="D122" s="96" t="s">
        <v>55</v>
      </c>
      <c r="E122" s="96"/>
      <c r="F122" s="96"/>
      <c r="G122" s="96"/>
      <c r="H122" s="96"/>
      <c r="I122" s="233">
        <f t="shared" ref="I122:K123" si="10">I123</f>
        <v>0</v>
      </c>
      <c r="J122" s="233">
        <f t="shared" si="10"/>
        <v>0</v>
      </c>
      <c r="K122" s="233">
        <f t="shared" si="10"/>
        <v>0</v>
      </c>
    </row>
    <row r="123" spans="1:11" s="149" customFormat="1" ht="24" hidden="1">
      <c r="A123" s="212" t="s">
        <v>156</v>
      </c>
      <c r="B123" s="121" t="s">
        <v>245</v>
      </c>
      <c r="C123" s="79" t="s">
        <v>151</v>
      </c>
      <c r="D123" s="79" t="s">
        <v>55</v>
      </c>
      <c r="E123" s="79" t="s">
        <v>92</v>
      </c>
      <c r="F123" s="79" t="s">
        <v>61</v>
      </c>
      <c r="G123" s="79" t="s">
        <v>246</v>
      </c>
      <c r="H123" s="79"/>
      <c r="I123" s="217">
        <f t="shared" si="10"/>
        <v>0</v>
      </c>
      <c r="J123" s="217">
        <f t="shared" si="10"/>
        <v>0</v>
      </c>
      <c r="K123" s="217">
        <f t="shared" si="10"/>
        <v>0</v>
      </c>
    </row>
    <row r="124" spans="1:11" ht="47.25" hidden="1" customHeight="1">
      <c r="A124" s="120" t="s">
        <v>247</v>
      </c>
      <c r="B124" s="121" t="s">
        <v>245</v>
      </c>
      <c r="C124" s="82" t="s">
        <v>151</v>
      </c>
      <c r="D124" s="82" t="s">
        <v>55</v>
      </c>
      <c r="E124" s="82" t="s">
        <v>92</v>
      </c>
      <c r="F124" s="82" t="s">
        <v>61</v>
      </c>
      <c r="G124" s="82" t="s">
        <v>76</v>
      </c>
      <c r="H124" s="82" t="s">
        <v>155</v>
      </c>
      <c r="I124" s="213"/>
      <c r="J124" s="213"/>
      <c r="K124" s="213"/>
    </row>
    <row r="125" spans="1:11" s="67" customFormat="1" ht="15">
      <c r="A125" s="225" t="s">
        <v>160</v>
      </c>
      <c r="B125" s="121" t="s">
        <v>237</v>
      </c>
      <c r="C125" s="64" t="s">
        <v>161</v>
      </c>
      <c r="D125" s="65"/>
      <c r="E125" s="65"/>
      <c r="F125" s="65"/>
      <c r="G125" s="65"/>
      <c r="H125" s="65"/>
      <c r="I125" s="205">
        <f t="shared" ref="I125:I130" si="11">I126</f>
        <v>97.5</v>
      </c>
      <c r="J125" s="205">
        <f t="shared" ref="J125:J130" si="12">J126</f>
        <v>97.5</v>
      </c>
      <c r="K125" s="205">
        <f t="shared" ref="K125:K130" si="13">K126</f>
        <v>97.5</v>
      </c>
    </row>
    <row r="126" spans="1:11" s="71" customFormat="1" ht="15">
      <c r="A126" s="206" t="s">
        <v>162</v>
      </c>
      <c r="B126" s="121" t="s">
        <v>237</v>
      </c>
      <c r="C126" s="69" t="s">
        <v>161</v>
      </c>
      <c r="D126" s="69" t="s">
        <v>55</v>
      </c>
      <c r="E126" s="69"/>
      <c r="F126" s="69"/>
      <c r="G126" s="69"/>
      <c r="H126" s="69"/>
      <c r="I126" s="207">
        <f t="shared" si="11"/>
        <v>97.5</v>
      </c>
      <c r="J126" s="207">
        <f t="shared" si="12"/>
        <v>97.5</v>
      </c>
      <c r="K126" s="207">
        <f t="shared" si="13"/>
        <v>97.5</v>
      </c>
    </row>
    <row r="127" spans="1:11" ht="24">
      <c r="A127" s="208" t="s">
        <v>95</v>
      </c>
      <c r="B127" s="121" t="s">
        <v>237</v>
      </c>
      <c r="C127" s="73" t="s">
        <v>161</v>
      </c>
      <c r="D127" s="73" t="s">
        <v>55</v>
      </c>
      <c r="E127" s="73" t="s">
        <v>92</v>
      </c>
      <c r="F127" s="73" t="s">
        <v>60</v>
      </c>
      <c r="G127" s="73"/>
      <c r="H127" s="73"/>
      <c r="I127" s="209">
        <f t="shared" si="11"/>
        <v>97.5</v>
      </c>
      <c r="J127" s="209">
        <f t="shared" si="12"/>
        <v>97.5</v>
      </c>
      <c r="K127" s="209">
        <f t="shared" si="13"/>
        <v>97.5</v>
      </c>
    </row>
    <row r="128" spans="1:11" ht="36">
      <c r="A128" s="226" t="s">
        <v>96</v>
      </c>
      <c r="B128" s="121" t="s">
        <v>237</v>
      </c>
      <c r="C128" s="76" t="s">
        <v>161</v>
      </c>
      <c r="D128" s="76" t="s">
        <v>55</v>
      </c>
      <c r="E128" s="76" t="s">
        <v>92</v>
      </c>
      <c r="F128" s="76" t="s">
        <v>61</v>
      </c>
      <c r="G128" s="76"/>
      <c r="H128" s="76"/>
      <c r="I128" s="227">
        <f t="shared" si="11"/>
        <v>97.5</v>
      </c>
      <c r="J128" s="227">
        <f t="shared" si="12"/>
        <v>97.5</v>
      </c>
      <c r="K128" s="227">
        <f t="shared" si="13"/>
        <v>97.5</v>
      </c>
    </row>
    <row r="129" spans="1:11" ht="24">
      <c r="A129" s="212" t="s">
        <v>163</v>
      </c>
      <c r="B129" s="121" t="s">
        <v>237</v>
      </c>
      <c r="C129" s="79" t="s">
        <v>161</v>
      </c>
      <c r="D129" s="79" t="s">
        <v>55</v>
      </c>
      <c r="E129" s="79" t="s">
        <v>92</v>
      </c>
      <c r="F129" s="79" t="s">
        <v>61</v>
      </c>
      <c r="G129" s="79" t="s">
        <v>164</v>
      </c>
      <c r="H129" s="79"/>
      <c r="I129" s="211">
        <f t="shared" si="11"/>
        <v>97.5</v>
      </c>
      <c r="J129" s="211">
        <f t="shared" si="12"/>
        <v>97.5</v>
      </c>
      <c r="K129" s="211">
        <f t="shared" si="13"/>
        <v>97.5</v>
      </c>
    </row>
    <row r="130" spans="1:11">
      <c r="A130" s="219" t="s">
        <v>165</v>
      </c>
      <c r="B130" s="121" t="s">
        <v>237</v>
      </c>
      <c r="C130" s="96" t="s">
        <v>161</v>
      </c>
      <c r="D130" s="96" t="s">
        <v>55</v>
      </c>
      <c r="E130" s="96" t="s">
        <v>92</v>
      </c>
      <c r="F130" s="96" t="s">
        <v>61</v>
      </c>
      <c r="G130" s="96" t="s">
        <v>164</v>
      </c>
      <c r="H130" s="96"/>
      <c r="I130" s="220">
        <f t="shared" si="11"/>
        <v>97.5</v>
      </c>
      <c r="J130" s="220">
        <f t="shared" si="12"/>
        <v>97.5</v>
      </c>
      <c r="K130" s="220">
        <f t="shared" si="13"/>
        <v>97.5</v>
      </c>
    </row>
    <row r="131" spans="1:11" ht="24">
      <c r="A131" s="166" t="s">
        <v>166</v>
      </c>
      <c r="B131" s="121" t="s">
        <v>237</v>
      </c>
      <c r="C131" s="82" t="s">
        <v>161</v>
      </c>
      <c r="D131" s="82" t="s">
        <v>55</v>
      </c>
      <c r="E131" s="82" t="s">
        <v>92</v>
      </c>
      <c r="F131" s="82" t="s">
        <v>61</v>
      </c>
      <c r="G131" s="82" t="s">
        <v>164</v>
      </c>
      <c r="H131" s="82" t="s">
        <v>167</v>
      </c>
      <c r="I131" s="213">
        <v>97.5</v>
      </c>
      <c r="J131" s="213">
        <v>97.5</v>
      </c>
      <c r="K131" s="213">
        <v>97.5</v>
      </c>
    </row>
    <row r="132" spans="1:11" s="67" customFormat="1" ht="24.75">
      <c r="A132" s="225" t="s">
        <v>168</v>
      </c>
      <c r="B132" s="121" t="s">
        <v>237</v>
      </c>
      <c r="C132" s="64" t="s">
        <v>108</v>
      </c>
      <c r="D132" s="65"/>
      <c r="E132" s="65"/>
      <c r="F132" s="65"/>
      <c r="G132" s="65"/>
      <c r="H132" s="65"/>
      <c r="I132" s="205">
        <f t="shared" ref="I132:K136" si="14">I133</f>
        <v>1.4</v>
      </c>
      <c r="J132" s="205">
        <f t="shared" si="14"/>
        <v>1.4</v>
      </c>
      <c r="K132" s="205">
        <f t="shared" si="14"/>
        <v>1.4</v>
      </c>
    </row>
    <row r="133" spans="1:11" s="71" customFormat="1" ht="24">
      <c r="A133" s="206" t="s">
        <v>169</v>
      </c>
      <c r="B133" s="121" t="s">
        <v>237</v>
      </c>
      <c r="C133" s="69" t="s">
        <v>108</v>
      </c>
      <c r="D133" s="69" t="s">
        <v>55</v>
      </c>
      <c r="E133" s="69"/>
      <c r="F133" s="69"/>
      <c r="G133" s="69"/>
      <c r="H133" s="69"/>
      <c r="I133" s="207">
        <f t="shared" si="14"/>
        <v>1.4</v>
      </c>
      <c r="J133" s="207">
        <f t="shared" si="14"/>
        <v>1.4</v>
      </c>
      <c r="K133" s="207">
        <f t="shared" si="14"/>
        <v>1.4</v>
      </c>
    </row>
    <row r="134" spans="1:11" ht="24">
      <c r="A134" s="208" t="s">
        <v>95</v>
      </c>
      <c r="B134" s="121" t="s">
        <v>237</v>
      </c>
      <c r="C134" s="73" t="s">
        <v>108</v>
      </c>
      <c r="D134" s="73" t="s">
        <v>55</v>
      </c>
      <c r="E134" s="73" t="s">
        <v>92</v>
      </c>
      <c r="F134" s="73" t="s">
        <v>60</v>
      </c>
      <c r="G134" s="73"/>
      <c r="H134" s="73"/>
      <c r="I134" s="209">
        <f t="shared" si="14"/>
        <v>1.4</v>
      </c>
      <c r="J134" s="209">
        <f t="shared" si="14"/>
        <v>1.4</v>
      </c>
      <c r="K134" s="209">
        <f t="shared" si="14"/>
        <v>1.4</v>
      </c>
    </row>
    <row r="135" spans="1:11" ht="36">
      <c r="A135" s="226" t="s">
        <v>96</v>
      </c>
      <c r="B135" s="121" t="s">
        <v>237</v>
      </c>
      <c r="C135" s="76" t="s">
        <v>108</v>
      </c>
      <c r="D135" s="76" t="s">
        <v>55</v>
      </c>
      <c r="E135" s="76" t="s">
        <v>92</v>
      </c>
      <c r="F135" s="76" t="s">
        <v>61</v>
      </c>
      <c r="G135" s="76"/>
      <c r="H135" s="76"/>
      <c r="I135" s="227">
        <f t="shared" si="14"/>
        <v>1.4</v>
      </c>
      <c r="J135" s="227">
        <f t="shared" si="14"/>
        <v>1.4</v>
      </c>
      <c r="K135" s="227">
        <f t="shared" si="14"/>
        <v>1.4</v>
      </c>
    </row>
    <row r="136" spans="1:11">
      <c r="A136" s="212" t="s">
        <v>170</v>
      </c>
      <c r="B136" s="121" t="s">
        <v>237</v>
      </c>
      <c r="C136" s="79" t="s">
        <v>108</v>
      </c>
      <c r="D136" s="79" t="s">
        <v>55</v>
      </c>
      <c r="E136" s="79" t="s">
        <v>92</v>
      </c>
      <c r="F136" s="79" t="s">
        <v>61</v>
      </c>
      <c r="G136" s="79" t="s">
        <v>171</v>
      </c>
      <c r="H136" s="79"/>
      <c r="I136" s="217">
        <f t="shared" si="14"/>
        <v>1.4</v>
      </c>
      <c r="J136" s="217">
        <f t="shared" si="14"/>
        <v>1.4</v>
      </c>
      <c r="K136" s="217">
        <f t="shared" si="14"/>
        <v>1.4</v>
      </c>
    </row>
    <row r="137" spans="1:11">
      <c r="A137" s="120" t="s">
        <v>172</v>
      </c>
      <c r="B137" s="121" t="s">
        <v>237</v>
      </c>
      <c r="C137" s="82" t="s">
        <v>108</v>
      </c>
      <c r="D137" s="82" t="s">
        <v>55</v>
      </c>
      <c r="E137" s="82" t="s">
        <v>92</v>
      </c>
      <c r="F137" s="82" t="s">
        <v>61</v>
      </c>
      <c r="G137" s="82" t="s">
        <v>171</v>
      </c>
      <c r="H137" s="82" t="s">
        <v>248</v>
      </c>
      <c r="I137" s="213">
        <v>1.4</v>
      </c>
      <c r="J137" s="213">
        <v>1.4</v>
      </c>
      <c r="K137" s="213">
        <v>1.4</v>
      </c>
    </row>
    <row r="138" spans="1:11">
      <c r="A138" s="120"/>
      <c r="B138" s="121"/>
      <c r="C138" s="82"/>
      <c r="D138" s="82"/>
      <c r="E138" s="82"/>
      <c r="F138" s="82"/>
      <c r="G138" s="82"/>
      <c r="H138" s="82"/>
      <c r="I138" s="213"/>
      <c r="J138" s="213"/>
      <c r="K138" s="213"/>
    </row>
  </sheetData>
  <sheetProtection selectLockedCells="1" selectUnlockedCells="1"/>
  <mergeCells count="4">
    <mergeCell ref="B2:I2"/>
    <mergeCell ref="B6:G6"/>
    <mergeCell ref="A8:I8"/>
    <mergeCell ref="E10:G10"/>
  </mergeCells>
  <conditionalFormatting sqref="C71:H71 B72:H74 A61:A69 C61:H67 C81:H92 C126:H131 A126:A131 C96:H116 G23:H25 A96:A116 A118:A124 C118:H124 A71:A79 C75:H79 A81:A92 C69:H69 A133:A138 C133:H138 C14:H22 A14:A59 C26:H59">
    <cfRule type="expression" dxfId="34" priority="1" stopIfTrue="1">
      <formula>$G14=""</formula>
    </cfRule>
    <cfRule type="expression" dxfId="33" priority="2" stopIfTrue="1">
      <formula>#REF!&lt;&gt;""</formula>
    </cfRule>
    <cfRule type="expression" dxfId="32" priority="3" stopIfTrue="1">
      <formula>AND($H14="",$G14&lt;&gt;"")</formula>
    </cfRule>
  </conditionalFormatting>
  <conditionalFormatting sqref="C11:G12 B11:B13 A11 A70:I70 A60:I60 A117:I117 A125:I125 A132:I132 A13:I13 B18:B22 B67 B69 A80:I80 B118:B138 A93:A95 C93:K95 B81:B116 B26:B65">
    <cfRule type="expression" dxfId="31" priority="4" stopIfTrue="1">
      <formula>$C11=""</formula>
    </cfRule>
    <cfRule type="expression" dxfId="30" priority="5" stopIfTrue="1">
      <formula>$D11&lt;&gt;""</formula>
    </cfRule>
  </conditionalFormatting>
  <conditionalFormatting sqref="A12">
    <cfRule type="expression" dxfId="29" priority="6" stopIfTrue="1">
      <formula>$B12=""</formula>
    </cfRule>
    <cfRule type="expression" dxfId="28" priority="7" stopIfTrue="1">
      <formula>$C12&lt;&gt;""</formula>
    </cfRule>
  </conditionalFormatting>
  <conditionalFormatting sqref="C23:F25">
    <cfRule type="expression" dxfId="27" priority="8" stopIfTrue="1">
      <formula>$G23=""</formula>
    </cfRule>
    <cfRule type="expression" dxfId="26" priority="9" stopIfTrue="1">
      <formula>#REF!&lt;&gt;""</formula>
    </cfRule>
    <cfRule type="expression" dxfId="25" priority="10" stopIfTrue="1">
      <formula>AND($H23="",$G23&lt;&gt;"")</formula>
    </cfRule>
  </conditionalFormatting>
  <conditionalFormatting sqref="I1">
    <cfRule type="expression" dxfId="24" priority="11" stopIfTrue="1">
      <formula>$G1&lt;&gt;""</formula>
    </cfRule>
  </conditionalFormatting>
  <conditionalFormatting sqref="I6">
    <cfRule type="expression" dxfId="23" priority="12" stopIfTrue="1">
      <formula>#REF!&lt;&gt;""</formula>
    </cfRule>
  </conditionalFormatting>
  <conditionalFormatting sqref="C68:H68">
    <cfRule type="expression" dxfId="22" priority="13" stopIfTrue="1">
      <formula>$G68=""</formula>
    </cfRule>
    <cfRule type="expression" dxfId="21" priority="14" stopIfTrue="1">
      <formula>#REF!&lt;&gt;""</formula>
    </cfRule>
    <cfRule type="expression" dxfId="20" priority="15" stopIfTrue="1">
      <formula>AND($H68="",$G68&lt;&gt;"")</formula>
    </cfRule>
  </conditionalFormatting>
  <conditionalFormatting sqref="J13 J70 J60 J80 J117 J125 J132">
    <cfRule type="expression" dxfId="19" priority="16" stopIfTrue="1">
      <formula>$C13=""</formula>
    </cfRule>
    <cfRule type="expression" dxfId="18" priority="17" stopIfTrue="1">
      <formula>$D13&lt;&gt;""</formula>
    </cfRule>
  </conditionalFormatting>
  <conditionalFormatting sqref="K13 K70 K60 K80 K117 K125 K132">
    <cfRule type="expression" dxfId="17" priority="18" stopIfTrue="1">
      <formula>$C13=""</formula>
    </cfRule>
    <cfRule type="expression" dxfId="16" priority="19" stopIfTrue="1">
      <formula>$D13&lt;&gt;""</formula>
    </cfRule>
  </conditionalFormatting>
  <conditionalFormatting sqref="B14">
    <cfRule type="expression" dxfId="15" priority="20" stopIfTrue="1">
      <formula>$C14=""</formula>
    </cfRule>
    <cfRule type="expression" dxfId="14" priority="21" stopIfTrue="1">
      <formula>$D14&lt;&gt;""</formula>
    </cfRule>
  </conditionalFormatting>
  <conditionalFormatting sqref="B15">
    <cfRule type="expression" dxfId="13" priority="22" stopIfTrue="1">
      <formula>$C15=""</formula>
    </cfRule>
    <cfRule type="expression" dxfId="12" priority="23" stopIfTrue="1">
      <formula>$D15&lt;&gt;""</formula>
    </cfRule>
  </conditionalFormatting>
  <conditionalFormatting sqref="B16">
    <cfRule type="expression" dxfId="11" priority="24" stopIfTrue="1">
      <formula>$C16=""</formula>
    </cfRule>
    <cfRule type="expression" dxfId="10" priority="25" stopIfTrue="1">
      <formula>$D16&lt;&gt;""</formula>
    </cfRule>
  </conditionalFormatting>
  <conditionalFormatting sqref="B17">
    <cfRule type="expression" dxfId="9" priority="26" stopIfTrue="1">
      <formula>$C17=""</formula>
    </cfRule>
    <cfRule type="expression" dxfId="8" priority="27" stopIfTrue="1">
      <formula>$D17&lt;&gt;""</formula>
    </cfRule>
  </conditionalFormatting>
  <conditionalFormatting sqref="B23">
    <cfRule type="expression" dxfId="7" priority="28" stopIfTrue="1">
      <formula>$C23=""</formula>
    </cfRule>
    <cfRule type="expression" dxfId="6" priority="29" stopIfTrue="1">
      <formula>$D23&lt;&gt;""</formula>
    </cfRule>
  </conditionalFormatting>
  <conditionalFormatting sqref="B24">
    <cfRule type="expression" dxfId="5" priority="30" stopIfTrue="1">
      <formula>$C24=""</formula>
    </cfRule>
    <cfRule type="expression" dxfId="4" priority="31" stopIfTrue="1">
      <formula>$D24&lt;&gt;""</formula>
    </cfRule>
  </conditionalFormatting>
  <conditionalFormatting sqref="B25">
    <cfRule type="expression" dxfId="3" priority="32" stopIfTrue="1">
      <formula>$C25=""</formula>
    </cfRule>
    <cfRule type="expression" dxfId="2" priority="33" stopIfTrue="1">
      <formula>$D25&lt;&gt;""</formula>
    </cfRule>
  </conditionalFormatting>
  <conditionalFormatting sqref="B68">
    <cfRule type="expression" dxfId="1" priority="34" stopIfTrue="1">
      <formula>$C68=""</formula>
    </cfRule>
    <cfRule type="expression" dxfId="0" priority="35" stopIfTrue="1">
      <formula>$D68&lt;&gt;""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fitToHeight="3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3</vt:lpstr>
      <vt:lpstr>4</vt:lpstr>
      <vt:lpstr>5</vt:lpstr>
      <vt:lpstr>6</vt:lpstr>
      <vt:lpstr>000</vt:lpstr>
      <vt:lpstr>'5'!Excel_BuiltIn__FilterDatabase</vt:lpstr>
      <vt:lpstr>'4'!Excel_BuiltIn_Print_Area</vt:lpstr>
      <vt:lpstr>'5'!Excel_BuiltIn_Print_Area</vt:lpstr>
      <vt:lpstr>'5'!Excel_BuiltIn_Print_Titles</vt:lpstr>
      <vt:lpstr>'5'!Заголовки_для_печати</vt:lpstr>
      <vt:lpstr>'4'!Область_печати</vt:lpstr>
      <vt:lpstr>'5'!Область_печати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Николаевна Ломаткина</dc:creator>
  <cp:lastModifiedBy>1</cp:lastModifiedBy>
  <cp:lastPrinted>2021-11-08T12:23:37Z</cp:lastPrinted>
  <dcterms:created xsi:type="dcterms:W3CDTF">2020-12-10T10:48:42Z</dcterms:created>
  <dcterms:modified xsi:type="dcterms:W3CDTF">2021-11-08T12:25:11Z</dcterms:modified>
</cp:coreProperties>
</file>